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/>
  <mc:AlternateContent xmlns:mc="http://schemas.openxmlformats.org/markup-compatibility/2006">
    <mc:Choice Requires="x15">
      <x15ac:absPath xmlns:x15ac="http://schemas.microsoft.com/office/spreadsheetml/2010/11/ac" url="D:\งาน\สนง.สถิติ\ข้อมูลที่ขึ้นระบบ\"/>
    </mc:Choice>
  </mc:AlternateContent>
  <xr:revisionPtr revIDLastSave="0" documentId="13_ncr:1_{370B75A0-8C86-4429-9D5F-BAD47E54CDF6}" xr6:coauthVersionLast="47" xr6:coauthVersionMax="47" xr10:uidLastSave="{00000000-0000-0000-0000-000000000000}"/>
  <bookViews>
    <workbookView showVerticalScroll="0" xWindow="-110" yWindow="-110" windowWidth="22620" windowHeight="13620" tabRatio="599" firstSheet="2" activeTab="2" xr2:uid="{00000000-000D-0000-FFFF-FFFF00000000}"/>
  </bookViews>
  <sheets>
    <sheet name="สรุปสถิติสหกรณ์ 2564 " sheetId="5" state="hidden" r:id="rId1"/>
    <sheet name="สหกรณ์" sheetId="4" state="hidden" r:id="rId2"/>
    <sheet name="สรุปสถิติกลุ่มเกษตรกร 2565" sheetId="3" r:id="rId3"/>
    <sheet name="สหกรณ์ 64" sheetId="7" state="hidden" r:id="rId4"/>
    <sheet name="กุล่มฯ64" sheetId="8" state="hidden" r:id="rId5"/>
    <sheet name="Sheet2" sheetId="10" state="hidden" r:id="rId6"/>
    <sheet name="Sheet1" sheetId="6" state="hidden" r:id="rId7"/>
    <sheet name="Sheet4" sheetId="9" state="hidden" r:id="rId8"/>
    <sheet name="Sheet3" sheetId="11" state="hidden" r:id="rId9"/>
    <sheet name="Sheet5" sheetId="12" state="hidden" r:id="rId10"/>
    <sheet name="ออมทรัพย์ 63" sheetId="13" state="hidden" r:id="rId11"/>
    <sheet name="ออมทรัพย์ดำเนินงาน 63" sheetId="14" state="hidden" r:id="rId12"/>
    <sheet name="ร้านค้า64" sheetId="15" state="hidden" r:id="rId13"/>
    <sheet name="Sheet7" sheetId="16" state="hidden" r:id="rId14"/>
    <sheet name="Sheet8" sheetId="17" state="hidden" r:id="rId15"/>
    <sheet name="Sheet9" sheetId="18" state="hidden" r:id="rId16"/>
    <sheet name="กลุ่มเกษตรกร (2)" sheetId="19" state="hidden" r:id="rId17"/>
  </sheets>
  <definedNames>
    <definedName name="_xlnm._FilterDatabase" localSheetId="1" hidden="1">สหกรณ์!$B$7:$AA$30</definedName>
    <definedName name="_xlnm.Print_Titles" localSheetId="16">'กลุ่มเกษตรกร (2)'!$4:$6</definedName>
    <definedName name="_xlnm.Print_Titles" localSheetId="1">สหกรณ์!$4:$6</definedName>
  </definedNames>
  <calcPr calcId="191029"/>
</workbook>
</file>

<file path=xl/calcChain.xml><?xml version="1.0" encoding="utf-8"?>
<calcChain xmlns="http://schemas.openxmlformats.org/spreadsheetml/2006/main">
  <c r="N42" i="19" l="1"/>
  <c r="V41" i="19"/>
  <c r="N41" i="19"/>
  <c r="W37" i="19"/>
  <c r="V37" i="19"/>
  <c r="U37" i="19"/>
  <c r="T37" i="19"/>
  <c r="S37" i="19"/>
  <c r="R37" i="19"/>
  <c r="Q37" i="19"/>
  <c r="P37" i="19"/>
  <c r="O37" i="19"/>
  <c r="N37" i="19"/>
  <c r="M37" i="19"/>
  <c r="L37" i="19"/>
  <c r="K37" i="19"/>
  <c r="J37" i="19"/>
  <c r="I37" i="19"/>
  <c r="H37" i="19"/>
  <c r="D37" i="19"/>
  <c r="V36" i="19"/>
  <c r="V35" i="19"/>
  <c r="N35" i="19"/>
  <c r="V34" i="19"/>
  <c r="N34" i="19"/>
  <c r="V33" i="19"/>
  <c r="N33" i="19"/>
  <c r="V32" i="19"/>
  <c r="N32" i="19"/>
  <c r="V31" i="19"/>
  <c r="N31" i="19"/>
  <c r="N28" i="19" s="1"/>
  <c r="V30" i="19"/>
  <c r="V28" i="19" s="1"/>
  <c r="V29" i="19"/>
  <c r="W28" i="19"/>
  <c r="U28" i="19"/>
  <c r="T28" i="19"/>
  <c r="S28" i="19"/>
  <c r="R28" i="19"/>
  <c r="Q28" i="19"/>
  <c r="P28" i="19"/>
  <c r="O28" i="19"/>
  <c r="M28" i="19"/>
  <c r="L28" i="19"/>
  <c r="K28" i="19"/>
  <c r="J28" i="19"/>
  <c r="I28" i="19"/>
  <c r="H28" i="19"/>
  <c r="D28" i="19"/>
  <c r="V27" i="19"/>
  <c r="N27" i="19"/>
  <c r="V26" i="19"/>
  <c r="N26" i="19"/>
  <c r="V25" i="19"/>
  <c r="N25" i="19"/>
  <c r="V24" i="19"/>
  <c r="V23" i="19"/>
  <c r="N23" i="19"/>
  <c r="V22" i="19"/>
  <c r="N22" i="19"/>
  <c r="V21" i="19"/>
  <c r="N21" i="19"/>
  <c r="N20" i="19" s="1"/>
  <c r="W20" i="19"/>
  <c r="U20" i="19"/>
  <c r="T20" i="19"/>
  <c r="S20" i="19"/>
  <c r="R20" i="19"/>
  <c r="Q20" i="19"/>
  <c r="P20" i="19"/>
  <c r="O20" i="19"/>
  <c r="M20" i="19"/>
  <c r="L20" i="19"/>
  <c r="K20" i="19"/>
  <c r="J20" i="19"/>
  <c r="I20" i="19"/>
  <c r="H20" i="19"/>
  <c r="D20" i="19"/>
  <c r="V19" i="19"/>
  <c r="V18" i="19" s="1"/>
  <c r="N19" i="19"/>
  <c r="W18" i="19"/>
  <c r="U18" i="19"/>
  <c r="T18" i="19"/>
  <c r="S18" i="19"/>
  <c r="R18" i="19"/>
  <c r="Q18" i="19"/>
  <c r="P18" i="19"/>
  <c r="O18" i="19"/>
  <c r="N18" i="19"/>
  <c r="M18" i="19"/>
  <c r="L18" i="19"/>
  <c r="K18" i="19"/>
  <c r="J18" i="19"/>
  <c r="I18" i="19"/>
  <c r="H18" i="19"/>
  <c r="D18" i="19"/>
  <c r="V17" i="19"/>
  <c r="V16" i="19" s="1"/>
  <c r="N17" i="19"/>
  <c r="N16" i="19" s="1"/>
  <c r="U16" i="19"/>
  <c r="T16" i="19"/>
  <c r="S16" i="19"/>
  <c r="R16" i="19"/>
  <c r="Q16" i="19"/>
  <c r="P16" i="19"/>
  <c r="O16" i="19"/>
  <c r="M16" i="19"/>
  <c r="L16" i="19"/>
  <c r="K16" i="19"/>
  <c r="J16" i="19"/>
  <c r="I16" i="19"/>
  <c r="H16" i="19"/>
  <c r="D16" i="19"/>
  <c r="V15" i="19"/>
  <c r="N15" i="19"/>
  <c r="V14" i="19"/>
  <c r="N14" i="19"/>
  <c r="V13" i="19"/>
  <c r="N13" i="19"/>
  <c r="V12" i="19"/>
  <c r="N12" i="19"/>
  <c r="V11" i="19"/>
  <c r="N11" i="19"/>
  <c r="V10" i="19"/>
  <c r="N10" i="19"/>
  <c r="V9" i="19"/>
  <c r="W8" i="19"/>
  <c r="U8" i="19"/>
  <c r="T8" i="19"/>
  <c r="S8" i="19"/>
  <c r="R8" i="19"/>
  <c r="Q8" i="19"/>
  <c r="P8" i="19"/>
  <c r="O8" i="19"/>
  <c r="M8" i="19"/>
  <c r="L8" i="19"/>
  <c r="L7" i="19" s="1"/>
  <c r="K8" i="19"/>
  <c r="J8" i="19"/>
  <c r="I8" i="19"/>
  <c r="H8" i="19"/>
  <c r="D8" i="19"/>
  <c r="O7" i="19" l="1"/>
  <c r="U7" i="19"/>
  <c r="W17" i="19"/>
  <c r="W16" i="19" s="1"/>
  <c r="W7" i="19" s="1"/>
  <c r="V20" i="19"/>
  <c r="M7" i="19"/>
  <c r="K7" i="19"/>
  <c r="T7" i="19"/>
  <c r="D7" i="19"/>
  <c r="V8" i="19"/>
  <c r="Q7" i="19"/>
  <c r="P7" i="19"/>
  <c r="N8" i="19"/>
  <c r="N7" i="19" s="1"/>
  <c r="I7" i="19"/>
  <c r="H7" i="19"/>
  <c r="S7" i="19"/>
  <c r="J7" i="19"/>
  <c r="R7" i="19"/>
  <c r="V7" i="19" l="1"/>
  <c r="D66" i="4"/>
  <c r="D19" i="4" l="1"/>
  <c r="X33" i="4" l="1"/>
  <c r="X9" i="4" l="1"/>
  <c r="C8" i="6"/>
  <c r="N44" i="4" l="1"/>
  <c r="N46" i="4" l="1"/>
  <c r="O46" i="4"/>
  <c r="O48" i="4" l="1"/>
  <c r="N48" i="4"/>
  <c r="N67" i="4"/>
  <c r="O49" i="4"/>
  <c r="N49" i="4"/>
  <c r="O40" i="4" l="1"/>
  <c r="N40" i="4"/>
  <c r="O43" i="4"/>
  <c r="N43" i="4"/>
  <c r="O78" i="4"/>
  <c r="N78" i="4"/>
  <c r="O72" i="4"/>
  <c r="N72" i="4"/>
  <c r="O55" i="4"/>
  <c r="N55" i="4"/>
  <c r="O57" i="4"/>
  <c r="N57" i="4"/>
  <c r="O119" i="4"/>
  <c r="N119" i="4"/>
  <c r="O81" i="4"/>
  <c r="N81" i="4"/>
  <c r="O36" i="4"/>
  <c r="N36" i="4"/>
  <c r="O38" i="4"/>
  <c r="N38" i="4"/>
  <c r="O86" i="4"/>
  <c r="N86" i="4"/>
  <c r="N58" i="4"/>
  <c r="N39" i="4"/>
  <c r="O39" i="4"/>
  <c r="P36" i="4" l="1"/>
  <c r="P86" i="4"/>
  <c r="O59" i="4"/>
  <c r="N59" i="4"/>
  <c r="N97" i="4"/>
  <c r="O97" i="4"/>
  <c r="O96" i="4" l="1"/>
  <c r="N96" i="4"/>
  <c r="O101" i="4"/>
  <c r="N101" i="4"/>
  <c r="D27" i="4"/>
  <c r="O105" i="4"/>
  <c r="N105" i="4"/>
  <c r="D105" i="4"/>
  <c r="F113" i="7" l="1"/>
  <c r="Q88" i="4" l="1"/>
  <c r="Q83" i="4" s="1"/>
  <c r="Q32" i="4"/>
  <c r="Q26" i="4"/>
  <c r="Q8" i="4"/>
  <c r="Q7" i="4" l="1"/>
  <c r="X121" i="4"/>
  <c r="X120" i="4"/>
  <c r="X119" i="4"/>
  <c r="X118" i="4"/>
  <c r="X117" i="4"/>
  <c r="X116" i="4"/>
  <c r="X87" i="4"/>
  <c r="X86" i="4"/>
  <c r="X85" i="4"/>
  <c r="X84" i="4"/>
  <c r="X82" i="4"/>
  <c r="X81" i="4"/>
  <c r="X80" i="4"/>
  <c r="X79" i="4"/>
  <c r="X78" i="4"/>
  <c r="X77" i="4"/>
  <c r="X76" i="4"/>
  <c r="X75" i="4"/>
  <c r="X74" i="4"/>
  <c r="X73" i="4"/>
  <c r="X72" i="4"/>
  <c r="X71" i="4"/>
  <c r="X70" i="4"/>
  <c r="X69" i="4"/>
  <c r="X68" i="4"/>
  <c r="X67" i="4"/>
  <c r="X66" i="4"/>
  <c r="X65" i="4"/>
  <c r="X64" i="4"/>
  <c r="X63" i="4"/>
  <c r="X62" i="4"/>
  <c r="X61" i="4"/>
  <c r="X60" i="4"/>
  <c r="X59" i="4"/>
  <c r="X58" i="4"/>
  <c r="X57" i="4"/>
  <c r="X56" i="4"/>
  <c r="X55" i="4"/>
  <c r="X54" i="4"/>
  <c r="X53" i="4"/>
  <c r="X52" i="4"/>
  <c r="X51" i="4"/>
  <c r="X50" i="4"/>
  <c r="X49" i="4"/>
  <c r="X48" i="4"/>
  <c r="X47" i="4"/>
  <c r="X46" i="4"/>
  <c r="X45" i="4"/>
  <c r="X44" i="4"/>
  <c r="X43" i="4"/>
  <c r="X42" i="4"/>
  <c r="X41" i="4"/>
  <c r="X40" i="4"/>
  <c r="X39" i="4"/>
  <c r="X38" i="4"/>
  <c r="X37" i="4"/>
  <c r="X36" i="4"/>
  <c r="X35" i="4"/>
  <c r="X34" i="4"/>
  <c r="X28" i="4"/>
  <c r="X27" i="4"/>
  <c r="X130" i="4"/>
  <c r="X10" i="4"/>
  <c r="X125" i="4"/>
  <c r="X11" i="4"/>
  <c r="X12" i="4"/>
  <c r="X13" i="4"/>
  <c r="X126" i="4"/>
  <c r="X14" i="4"/>
  <c r="X15" i="4"/>
  <c r="X16" i="4"/>
  <c r="X17" i="4"/>
  <c r="X18" i="4"/>
  <c r="X127" i="4"/>
  <c r="X19" i="4"/>
  <c r="X20" i="4"/>
  <c r="X21" i="4"/>
  <c r="X23" i="4"/>
  <c r="X128" i="4"/>
  <c r="X24" i="4"/>
  <c r="X25" i="4"/>
  <c r="P41" i="4" l="1"/>
  <c r="P132" i="4"/>
  <c r="P63" i="4"/>
  <c r="P64" i="4"/>
  <c r="P133" i="4"/>
  <c r="P71" i="4"/>
  <c r="P78" i="4"/>
  <c r="P79" i="4"/>
  <c r="P80" i="4"/>
  <c r="P82" i="4"/>
  <c r="G42" i="5" l="1"/>
  <c r="C12" i="5" l="1"/>
  <c r="D12" i="5"/>
  <c r="E12" i="5"/>
  <c r="B12" i="5"/>
  <c r="D117" i="4" l="1"/>
  <c r="D118" i="4"/>
  <c r="D119" i="4"/>
  <c r="D120" i="4"/>
  <c r="D121" i="4"/>
  <c r="D116" i="4"/>
  <c r="E115" i="4"/>
  <c r="F115" i="4"/>
  <c r="D90" i="4"/>
  <c r="D91" i="4"/>
  <c r="D92" i="4"/>
  <c r="D93" i="4"/>
  <c r="D94" i="4"/>
  <c r="D95" i="4"/>
  <c r="D96" i="4"/>
  <c r="D97" i="4"/>
  <c r="D98" i="4"/>
  <c r="D99" i="4"/>
  <c r="D100" i="4"/>
  <c r="D101" i="4"/>
  <c r="D102" i="4"/>
  <c r="D103" i="4"/>
  <c r="D104" i="4"/>
  <c r="D106" i="4"/>
  <c r="D107" i="4"/>
  <c r="D108" i="4"/>
  <c r="D109" i="4"/>
  <c r="D138" i="4"/>
  <c r="D110" i="4"/>
  <c r="D111" i="4"/>
  <c r="D112" i="4"/>
  <c r="D113" i="4"/>
  <c r="D114" i="4"/>
  <c r="D89" i="4"/>
  <c r="E88" i="4"/>
  <c r="F88" i="4"/>
  <c r="D86" i="4"/>
  <c r="D87" i="4"/>
  <c r="D85" i="4"/>
  <c r="D84" i="4"/>
  <c r="D70" i="4"/>
  <c r="D71" i="4"/>
  <c r="D72" i="4"/>
  <c r="D73" i="4"/>
  <c r="D74" i="4"/>
  <c r="D75" i="4"/>
  <c r="D76" i="4"/>
  <c r="D77" i="4"/>
  <c r="D78" i="4"/>
  <c r="D79" i="4"/>
  <c r="D80" i="4"/>
  <c r="D81" i="4"/>
  <c r="D82" i="4"/>
  <c r="D69" i="4"/>
  <c r="D64" i="4"/>
  <c r="D65" i="4"/>
  <c r="D67" i="4"/>
  <c r="D68" i="4"/>
  <c r="D63" i="4"/>
  <c r="D34" i="4"/>
  <c r="D35" i="4"/>
  <c r="D36" i="4"/>
  <c r="D37" i="4"/>
  <c r="D38" i="4"/>
  <c r="D39" i="4"/>
  <c r="D40" i="4"/>
  <c r="D41" i="4"/>
  <c r="D42" i="4"/>
  <c r="D43" i="4"/>
  <c r="D44" i="4"/>
  <c r="D45" i="4"/>
  <c r="D46" i="4"/>
  <c r="D47" i="4"/>
  <c r="D48" i="4"/>
  <c r="D49" i="4"/>
  <c r="D50" i="4"/>
  <c r="D51" i="4"/>
  <c r="D52" i="4"/>
  <c r="D53" i="4"/>
  <c r="D54" i="4"/>
  <c r="D55" i="4"/>
  <c r="D56" i="4"/>
  <c r="D57" i="4"/>
  <c r="D58" i="4"/>
  <c r="D59" i="4"/>
  <c r="D60" i="4"/>
  <c r="D61" i="4"/>
  <c r="D62" i="4"/>
  <c r="D33" i="4"/>
  <c r="E32" i="4"/>
  <c r="F32" i="4"/>
  <c r="E26" i="4"/>
  <c r="F26" i="4"/>
  <c r="D10" i="4"/>
  <c r="D11" i="4"/>
  <c r="D12" i="4"/>
  <c r="D13" i="4"/>
  <c r="D14" i="4"/>
  <c r="D15" i="4"/>
  <c r="D16" i="4"/>
  <c r="D17" i="4"/>
  <c r="D18" i="4"/>
  <c r="D20" i="4"/>
  <c r="D21" i="4"/>
  <c r="D22" i="4"/>
  <c r="D23" i="4"/>
  <c r="D24" i="4"/>
  <c r="D25" i="4"/>
  <c r="D9" i="4"/>
  <c r="F83" i="4" l="1"/>
  <c r="E83" i="4"/>
  <c r="E8" i="4"/>
  <c r="F8" i="4"/>
  <c r="X90" i="4" l="1"/>
  <c r="X91" i="4"/>
  <c r="X92" i="4"/>
  <c r="X93" i="4"/>
  <c r="X94" i="4"/>
  <c r="X95" i="4"/>
  <c r="X139" i="4"/>
  <c r="X96" i="4"/>
  <c r="X97" i="4"/>
  <c r="X98" i="4"/>
  <c r="X144" i="4"/>
  <c r="X99" i="4"/>
  <c r="X100" i="4"/>
  <c r="X140" i="4"/>
  <c r="X101" i="4"/>
  <c r="X102" i="4"/>
  <c r="X103" i="4"/>
  <c r="X104" i="4"/>
  <c r="X105" i="4"/>
  <c r="X106" i="4"/>
  <c r="X107" i="4"/>
  <c r="X108" i="4"/>
  <c r="X109" i="4"/>
  <c r="X138" i="4"/>
  <c r="X110" i="4"/>
  <c r="X111" i="4"/>
  <c r="X141" i="4"/>
  <c r="X112" i="4"/>
  <c r="X113" i="4"/>
  <c r="X114" i="4"/>
  <c r="P116" i="4" l="1"/>
  <c r="P70" i="4" l="1"/>
  <c r="P49" i="4"/>
  <c r="P51" i="4"/>
  <c r="P61" i="4"/>
  <c r="P52" i="4"/>
  <c r="P40" i="4"/>
  <c r="P50" i="4"/>
  <c r="P73" i="4"/>
  <c r="P53" i="4"/>
  <c r="P55" i="4"/>
  <c r="P67" i="4"/>
  <c r="P72" i="4"/>
  <c r="P76" i="4"/>
  <c r="P58" i="4"/>
  <c r="P34" i="4"/>
  <c r="P59" i="4"/>
  <c r="P75" i="4"/>
  <c r="P37" i="4"/>
  <c r="P57" i="4"/>
  <c r="P81" i="4"/>
  <c r="P46" i="4"/>
  <c r="P85" i="4"/>
  <c r="P87" i="4"/>
  <c r="P43" i="4" l="1"/>
  <c r="P38" i="4"/>
  <c r="P39" i="4" l="1"/>
  <c r="P48" i="4"/>
  <c r="P44" i="4"/>
  <c r="P126" i="4"/>
  <c r="P16" i="4"/>
  <c r="P17" i="4"/>
  <c r="P18" i="4"/>
  <c r="P127" i="4"/>
  <c r="P21" i="4"/>
  <c r="P22" i="4"/>
  <c r="P23" i="4"/>
  <c r="P128" i="4"/>
  <c r="P24" i="4"/>
  <c r="P25" i="4"/>
  <c r="P125" i="4"/>
  <c r="P12" i="4"/>
  <c r="P13" i="4"/>
  <c r="P68" i="4"/>
  <c r="P65" i="4"/>
  <c r="P56" i="4"/>
  <c r="P90" i="4"/>
  <c r="P92" i="4"/>
  <c r="P93" i="4"/>
  <c r="P94" i="4"/>
  <c r="P139" i="4"/>
  <c r="P96" i="4"/>
  <c r="P97" i="4"/>
  <c r="P98" i="4"/>
  <c r="P144" i="4"/>
  <c r="P100" i="4"/>
  <c r="P140" i="4"/>
  <c r="P101" i="4"/>
  <c r="P102" i="4"/>
  <c r="P103" i="4"/>
  <c r="P104" i="4"/>
  <c r="P105" i="4"/>
  <c r="P106" i="4"/>
  <c r="P107" i="4"/>
  <c r="P108" i="4"/>
  <c r="P109" i="4"/>
  <c r="P138" i="4"/>
  <c r="P110" i="4"/>
  <c r="P111" i="4"/>
  <c r="P141" i="4"/>
  <c r="P112" i="4"/>
  <c r="P113" i="4"/>
  <c r="P114" i="4"/>
  <c r="P145" i="4"/>
  <c r="P117" i="4"/>
  <c r="P118" i="4"/>
  <c r="P119" i="4"/>
  <c r="P120" i="4"/>
  <c r="P130" i="4" l="1"/>
  <c r="P27" i="4"/>
  <c r="P28" i="4"/>
  <c r="P33" i="4"/>
  <c r="P84" i="4"/>
  <c r="P136" i="4"/>
  <c r="V115" i="4" l="1"/>
  <c r="G26" i="5" s="1"/>
  <c r="V88" i="4"/>
  <c r="G25" i="5" s="1"/>
  <c r="V32" i="4"/>
  <c r="G23" i="5" s="1"/>
  <c r="V29" i="4"/>
  <c r="G22" i="5" s="1"/>
  <c r="V26" i="4"/>
  <c r="G21" i="5" s="1"/>
  <c r="V8" i="4"/>
  <c r="G20" i="5" s="1"/>
  <c r="B9" i="3"/>
  <c r="V83" i="4" l="1"/>
  <c r="G24" i="5" s="1"/>
  <c r="G27" i="5" s="1"/>
  <c r="C9" i="3"/>
  <c r="V7" i="4" l="1"/>
  <c r="B27" i="5"/>
  <c r="F42" i="5"/>
  <c r="H42" i="5"/>
  <c r="E42" i="5"/>
  <c r="B42" i="5"/>
  <c r="P121" i="4" l="1"/>
  <c r="W115" i="4"/>
  <c r="H26" i="5" s="1"/>
  <c r="U115" i="4"/>
  <c r="F26" i="5" s="1"/>
  <c r="T115" i="4"/>
  <c r="E26" i="5" s="1"/>
  <c r="S115" i="4"/>
  <c r="D26" i="5" s="1"/>
  <c r="R115" i="4"/>
  <c r="C26" i="5" s="1"/>
  <c r="O115" i="4"/>
  <c r="D41" i="5" s="1"/>
  <c r="N115" i="4"/>
  <c r="C41" i="5" s="1"/>
  <c r="M115" i="4"/>
  <c r="L115" i="4"/>
  <c r="K115" i="4"/>
  <c r="J115" i="4"/>
  <c r="D115" i="4"/>
  <c r="D83" i="4" s="1"/>
  <c r="X89" i="4"/>
  <c r="P89" i="4"/>
  <c r="W88" i="4"/>
  <c r="H25" i="5" s="1"/>
  <c r="U88" i="4"/>
  <c r="F25" i="5" s="1"/>
  <c r="T88" i="4"/>
  <c r="E25" i="5" s="1"/>
  <c r="S88" i="4"/>
  <c r="D25" i="5" s="1"/>
  <c r="R88" i="4"/>
  <c r="C25" i="5" s="1"/>
  <c r="O88" i="4"/>
  <c r="D40" i="5" s="1"/>
  <c r="N88" i="4"/>
  <c r="C40" i="5" s="1"/>
  <c r="M88" i="4"/>
  <c r="M83" i="4" s="1"/>
  <c r="L88" i="4"/>
  <c r="K88" i="4"/>
  <c r="K83" i="4" s="1"/>
  <c r="J88" i="4"/>
  <c r="D88" i="4"/>
  <c r="W32" i="4"/>
  <c r="H23" i="5" s="1"/>
  <c r="U32" i="4"/>
  <c r="F23" i="5" s="1"/>
  <c r="T32" i="4"/>
  <c r="E23" i="5" s="1"/>
  <c r="S32" i="4"/>
  <c r="D23" i="5" s="1"/>
  <c r="R32" i="4"/>
  <c r="C23" i="5" s="1"/>
  <c r="O32" i="4"/>
  <c r="D38" i="5" s="1"/>
  <c r="N32" i="4"/>
  <c r="C38" i="5" s="1"/>
  <c r="M32" i="4"/>
  <c r="L32" i="4"/>
  <c r="K32" i="4"/>
  <c r="J32" i="4"/>
  <c r="D32" i="4"/>
  <c r="X29" i="4"/>
  <c r="P30" i="4"/>
  <c r="W29" i="4"/>
  <c r="H22" i="5" s="1"/>
  <c r="U29" i="4"/>
  <c r="F22" i="5" s="1"/>
  <c r="T29" i="4"/>
  <c r="E22" i="5" s="1"/>
  <c r="S29" i="4"/>
  <c r="D22" i="5" s="1"/>
  <c r="R29" i="4"/>
  <c r="C22" i="5" s="1"/>
  <c r="O29" i="4"/>
  <c r="D37" i="5" s="1"/>
  <c r="N29" i="4"/>
  <c r="C37" i="5" s="1"/>
  <c r="M29" i="4"/>
  <c r="L29" i="4"/>
  <c r="K29" i="4"/>
  <c r="J29" i="4"/>
  <c r="D29" i="4"/>
  <c r="W26" i="4"/>
  <c r="H21" i="5" s="1"/>
  <c r="U26" i="4"/>
  <c r="F21" i="5" s="1"/>
  <c r="T26" i="4"/>
  <c r="E21" i="5" s="1"/>
  <c r="S26" i="4"/>
  <c r="D21" i="5" s="1"/>
  <c r="R26" i="4"/>
  <c r="C21" i="5" s="1"/>
  <c r="O26" i="4"/>
  <c r="D36" i="5" s="1"/>
  <c r="N26" i="4"/>
  <c r="C36" i="5" s="1"/>
  <c r="M26" i="4"/>
  <c r="L26" i="4"/>
  <c r="K26" i="4"/>
  <c r="J26" i="4"/>
  <c r="D26" i="4"/>
  <c r="W8" i="4"/>
  <c r="H20" i="5" s="1"/>
  <c r="U8" i="4"/>
  <c r="F20" i="5" s="1"/>
  <c r="T8" i="4"/>
  <c r="E20" i="5" s="1"/>
  <c r="S8" i="4"/>
  <c r="D20" i="5" s="1"/>
  <c r="R8" i="4"/>
  <c r="C20" i="5" s="1"/>
  <c r="O8" i="4"/>
  <c r="D35" i="5" s="1"/>
  <c r="N8" i="4"/>
  <c r="C35" i="5" s="1"/>
  <c r="M8" i="4"/>
  <c r="L8" i="4"/>
  <c r="K8" i="4"/>
  <c r="J8" i="4"/>
  <c r="D8" i="4"/>
  <c r="J83" i="4" l="1"/>
  <c r="L83" i="4"/>
  <c r="O83" i="4"/>
  <c r="D39" i="5" s="1"/>
  <c r="N83" i="4"/>
  <c r="C39" i="5" s="1"/>
  <c r="C42" i="5" s="1"/>
  <c r="U83" i="4"/>
  <c r="F24" i="5" s="1"/>
  <c r="F27" i="5" s="1"/>
  <c r="W83" i="4"/>
  <c r="H24" i="5" s="1"/>
  <c r="H27" i="5" s="1"/>
  <c r="S83" i="4"/>
  <c r="D24" i="5" s="1"/>
  <c r="D27" i="5" s="1"/>
  <c r="T83" i="4"/>
  <c r="E24" i="5" s="1"/>
  <c r="E27" i="5" s="1"/>
  <c r="R83" i="4"/>
  <c r="C24" i="5" s="1"/>
  <c r="I36" i="5"/>
  <c r="I38" i="5"/>
  <c r="I40" i="5"/>
  <c r="P32" i="4"/>
  <c r="I35" i="5"/>
  <c r="I37" i="5"/>
  <c r="I41" i="5"/>
  <c r="I20" i="5"/>
  <c r="I22" i="5"/>
  <c r="I26" i="5"/>
  <c r="I21" i="5"/>
  <c r="I23" i="5"/>
  <c r="I25" i="5"/>
  <c r="X115" i="4"/>
  <c r="X26" i="4"/>
  <c r="J7" i="4"/>
  <c r="P8" i="4"/>
  <c r="X88" i="4"/>
  <c r="K7" i="4"/>
  <c r="L7" i="4"/>
  <c r="X8" i="4"/>
  <c r="D7" i="4"/>
  <c r="M7" i="4"/>
  <c r="X32" i="4"/>
  <c r="P29" i="4"/>
  <c r="P115" i="4"/>
  <c r="P26" i="4"/>
  <c r="P88" i="4"/>
  <c r="P83" i="4" l="1"/>
  <c r="N7" i="4"/>
  <c r="O7" i="4"/>
  <c r="I39" i="5"/>
  <c r="D42" i="5"/>
  <c r="W7" i="4"/>
  <c r="U7" i="4"/>
  <c r="X83" i="4"/>
  <c r="X7" i="4" s="1"/>
  <c r="R7" i="4"/>
  <c r="T7" i="4"/>
  <c r="S7" i="4"/>
  <c r="I24" i="5"/>
  <c r="I27" i="5" s="1"/>
  <c r="C27" i="5"/>
  <c r="I42" i="5"/>
  <c r="P7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I4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ยึดต้นปีงบประมาณเป็นหลัก</t>
        </r>
      </text>
    </comment>
    <comment ref="C125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เลิกสหกรณ์ ลว. 13 พ.ย. 61</t>
        </r>
      </text>
    </comment>
    <comment ref="C126" authorId="0" shapeId="0" xr:uid="{00000000-0006-0000-0100-000003000000}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เลิกสหกรณ์ ลว. 31 มี.ค. 63</t>
        </r>
      </text>
    </comment>
    <comment ref="C127" authorId="0" shapeId="0" xr:uid="{00000000-0006-0000-0100-000004000000}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เลิก ลว.16 ก.ย. 57</t>
        </r>
      </text>
    </comment>
    <comment ref="C128" authorId="0" shapeId="0" xr:uid="{00000000-0006-0000-0100-000005000000}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เลิกสหกรณ์ ลว. 6 พ.ย. 61
ถอนชื่อ ลว. 4 พ.ย. 63</t>
        </r>
      </text>
    </comment>
  </commentList>
</comments>
</file>

<file path=xl/sharedStrings.xml><?xml version="1.0" encoding="utf-8"?>
<sst xmlns="http://schemas.openxmlformats.org/spreadsheetml/2006/main" count="1993" uniqueCount="669">
  <si>
    <t>รับฝากเงิน</t>
  </si>
  <si>
    <t>ให้เงินกู้</t>
  </si>
  <si>
    <t>จัดหาสินค้ามาจำหน่าย</t>
  </si>
  <si>
    <t>บริการและอื่น ๆ</t>
  </si>
  <si>
    <t>สหกรณ์</t>
  </si>
  <si>
    <t>รายได้</t>
  </si>
  <si>
    <t>ค่าใช้จ่าย</t>
  </si>
  <si>
    <t>ปีบัญชี</t>
  </si>
  <si>
    <t>จำนวนสมาชิก</t>
  </si>
  <si>
    <t>สหกรณ์การเกษตร</t>
  </si>
  <si>
    <t>สหกรณ์เครดิตยูเนียน</t>
  </si>
  <si>
    <t>สหกรณ์บริการ</t>
  </si>
  <si>
    <t>สหกรณ์ร้านค้า</t>
  </si>
  <si>
    <t>สหกรณ์ออมทรัพย์</t>
  </si>
  <si>
    <t>สหกรณ์นิคม</t>
  </si>
  <si>
    <t>สหกรณ์ประมง</t>
  </si>
  <si>
    <t>(คน)</t>
  </si>
  <si>
    <t>ทุนเรือนหุ้น</t>
  </si>
  <si>
    <t>หนี้สิน</t>
  </si>
  <si>
    <t>ปริมาณธุรกิจ แยกตามประเภทการให้บริการ  (บาท)</t>
  </si>
  <si>
    <t>สินทรัพย์</t>
  </si>
  <si>
    <t>ทุนดำเนินงาน</t>
  </si>
  <si>
    <t>กำไร/(ขาดทุน) ปีบัญชีล่าสุด</t>
  </si>
  <si>
    <t>รวม</t>
  </si>
  <si>
    <t>กลุ่มเกษตรกร</t>
  </si>
  <si>
    <t>กลุ่มเกษตรกรทำนา</t>
  </si>
  <si>
    <t>กลุ่มเกษตรกรทำสวน</t>
  </si>
  <si>
    <t>กลุ่มเกษตรกรเลี้ยงสัตว์</t>
  </si>
  <si>
    <t>กลุ่มเกษตรกรทำไร่</t>
  </si>
  <si>
    <t>กลุ่มเกษตรกรทำประมง</t>
  </si>
  <si>
    <t>ทุนของกลุ่มเกษตรกร</t>
  </si>
  <si>
    <t>ทุนของสหกรณ์</t>
  </si>
  <si>
    <t>ประเภทสหกรณ์</t>
  </si>
  <si>
    <t>สถานะสหกรณ์</t>
  </si>
  <si>
    <t>หมายเหตุ</t>
  </si>
  <si>
    <t>1. สถานะสหกรณ์ ประกอบด้วย</t>
  </si>
  <si>
    <t xml:space="preserve">   - ดำเนินงาน/ธุรกิจ</t>
  </si>
  <si>
    <t xml:space="preserve">   - สหกรณ์/กลุ่มเกษตรกรตั้งใหม่</t>
  </si>
  <si>
    <t>2. มาตรฐานของสหกรณ์ให้ระบุผลการจัดตามประกาศของกรมส่งเสริมสหกรณ์</t>
  </si>
  <si>
    <t>3. ข้อมูลปริมาณธุรกิจและผลการดำเนินงานของสหกรณ์/กลุ่มเกษตรกร ให้ใช้ข้อมูลจากงบการเงินปีบัญชีล่าสุดของสหกรณ์/กลุ่มเกษตรกร โดยเป็นข้อมูลจากงบการเงินที่รับรองจากผู้สอบบัญชีแล้วเท่านั้น</t>
  </si>
  <si>
    <t>1. สถานะกลุ่มเกษตรกร ประกอบด้วย</t>
  </si>
  <si>
    <t>2. มาตรฐานของกลุ่มเกษตรกรให้ระบุผลการจัดตามประกาศของกรมส่งเสริมสหกรณ์</t>
  </si>
  <si>
    <t>สถานะกลุ่มเกษตรกร</t>
  </si>
  <si>
    <t>รวมทั้งสิ้น</t>
  </si>
  <si>
    <t>1. กลุ่มเกษตรกรทำนา</t>
  </si>
  <si>
    <t>2. กลุ่มเกษตรกรทำสวน</t>
  </si>
  <si>
    <t>3. กลุ่มเกษตรกรเลี้ยงสัตว์</t>
  </si>
  <si>
    <t>4. กลุ่มเกษตรกรทำไร่</t>
  </si>
  <si>
    <t>5. กลุ่มเกษตรกรทำประมง</t>
  </si>
  <si>
    <t>ผลการดำเนินงานในภาพรวม</t>
  </si>
  <si>
    <t>กำไร</t>
  </si>
  <si>
    <t>ขาดทุน</t>
  </si>
  <si>
    <t>จำนวนกลุ่มเกษตรกรและจำนวนสมาชิกกลุ่มเกษตรกร</t>
  </si>
  <si>
    <t>6. กลุ่มเกษตรกรอื่น ๆ (ระบุ)………</t>
  </si>
  <si>
    <t>ประเภทกลุ่มเกษตรกร</t>
  </si>
  <si>
    <t xml:space="preserve">การดำเนินงานมีผลกำไร (ขาดทุน) </t>
  </si>
  <si>
    <t>(แห่ง)</t>
  </si>
  <si>
    <t>(บาท)</t>
  </si>
  <si>
    <t>กำไร (ขาดทุน) สุทธิ ในภาพรวม</t>
  </si>
  <si>
    <t>กลุ่มเกษตรกรอื่น ๆ (ระบุ)………</t>
  </si>
  <si>
    <t>4. หากมีการแทรกเซลล์จำนวนสหกรณ์/กลุ่มเกษตรกรเพิ่มเติม ให้ทำการคำนวณสูตรรวมใหม่ให้ถูกต้องด้วย</t>
  </si>
  <si>
    <t>1. สหกรณ์การเกษตร</t>
  </si>
  <si>
    <t>2. สหกรณ์ประมง</t>
  </si>
  <si>
    <t>3. สหกรณ์นิคม</t>
  </si>
  <si>
    <t>4. สหกรณ์ออมทรัพย์</t>
  </si>
  <si>
    <t>5. สหกรณ์ร้านค้า</t>
  </si>
  <si>
    <t>6. สหกรณ์บริการ</t>
  </si>
  <si>
    <t>7. สหกรณ์เครดิตยูเนี่ยน</t>
  </si>
  <si>
    <t>จำนวนสหกรณ์และจำนวนสมาชิกสหกรณ์</t>
  </si>
  <si>
    <t>จำนวนสหกรณ์</t>
  </si>
  <si>
    <t>ปริมาณธุรกิจของสหกรณ์</t>
  </si>
  <si>
    <t>ผลการดำเนินงานของสหกรณ์</t>
  </si>
  <si>
    <t>สหกรณ์ที่มีผลกำไร</t>
  </si>
  <si>
    <t>สหกรณ์ที่ขาดทุน</t>
  </si>
  <si>
    <t>แปรรูปผลผลิต</t>
  </si>
  <si>
    <t>รวบรวมผลผลิต</t>
  </si>
  <si>
    <t>สมาชิกสามัญ</t>
  </si>
  <si>
    <t>สมาชิกสมทบ</t>
  </si>
  <si>
    <t xml:space="preserve">รวมสมาชิกทั้งหมด </t>
  </si>
  <si>
    <t xml:space="preserve">   - เลิก/อยู่ระหว่างชำระบัญชี</t>
  </si>
  <si>
    <t>สำนักงานสหกรณ์จังหวัดชลบุรี</t>
  </si>
  <si>
    <t>สหกรณ์การเกษตรบางละมุง จำกัด</t>
  </si>
  <si>
    <t>สหกรณ์การเกษตรบ่อทอง จำกัด</t>
  </si>
  <si>
    <t>สหกรณ์การเกษตรบ้านบึง จำกัด</t>
  </si>
  <si>
    <t>สหกรณ์การเกษตรพนัสนิคม จำกัด</t>
  </si>
  <si>
    <t>สหกรณ์การเกษตรสัตหีบ จำกัด</t>
  </si>
  <si>
    <t>สหกรณ์การเกษตรเมืองชลบุรี จำกัด</t>
  </si>
  <si>
    <t>สหกรณ์การเกษตรเพื่อการตลาดลูกค้า ธ.ก.ส.ชลบุรี จำกัด</t>
  </si>
  <si>
    <t>สหกรณ์กองทุนสวนยางบ้านเขาซก จำกัด</t>
  </si>
  <si>
    <t>สหกรณ์กองทุนสวนยางอำเภอบ่อทอง จำกัด</t>
  </si>
  <si>
    <t>สหกรณ์โคนมบ้านบึง จำกัด</t>
  </si>
  <si>
    <t>สหกรณ์การปศุสัตว์ชลบุรี จำกัด</t>
  </si>
  <si>
    <t>สหกรณ์ผู้เลี้ยงสุกรชลบุรี จำกัด</t>
  </si>
  <si>
    <t>สหกรณ์ผู้ปลูกอ้อยและปาล์มน้ำมันจังหวัดชลบุรี จำกัด</t>
  </si>
  <si>
    <t>สหกรณ์การเกษตรธรรมชาติวัดญาณฯ จำกัด</t>
  </si>
  <si>
    <t>สหกรณ์ผู้ปลูกปาล์มน้ำมันภาคตะวันออก จำกัด</t>
  </si>
  <si>
    <t>สหกรณ์การเกษตรสามตำบลร่วมใจพัฒนา จำกัด</t>
  </si>
  <si>
    <t>สหกรณ์การเกษตรปฏิรูปที่ดินอำเภอบ่อทอง (คทช.) จำกัด</t>
  </si>
  <si>
    <t>ดำเนินการ</t>
  </si>
  <si>
    <t>*เลิกสหกรณ์/ชำระบัญชี</t>
  </si>
  <si>
    <t xml:space="preserve"> 31 ธ.ค.ทุกปี</t>
  </si>
  <si>
    <t>สหกรณ์ประมงคุ้มครอง จำกัด</t>
  </si>
  <si>
    <t>สหกรณ์ผู้เพาะเลี้ยงสัตว์น้ำชลบุรี จำกัด</t>
  </si>
  <si>
    <t>ไม่มี</t>
  </si>
  <si>
    <t>สหกรณ์ออมทรัพย์ครูชลบุรี จำกัด</t>
  </si>
  <si>
    <t>สหกรณ์ออมทรัพย์กองบัญชาการตำรวจภูธรภาค 2 จำกัด</t>
  </si>
  <si>
    <t>สหกรณ์ออมทรัพย์ตำรวจภูธรจังหวัดชลบุรี จำกัด</t>
  </si>
  <si>
    <t>สหกรณ์ออมทรัพย์ศูนย์ฝึกอบรมตำรวจภูธรภาค 2 จำกัด</t>
  </si>
  <si>
    <t>สหกรณ์ออมทรัพย์กองบัญชาการช่วยรบที่ 1 จำกัด</t>
  </si>
  <si>
    <t>สหกรณ์ออมทรัพย์กองการฝึก กองเรือยุทธการ จำกัด</t>
  </si>
  <si>
    <t>สหกรณ์ออมทรัพย์ฐานทัพเรือสัตหีบ จำกัด</t>
  </si>
  <si>
    <t>สหกรณ์ออมทรัพย์ทหารเสือ จำกัด</t>
  </si>
  <si>
    <t>สหกรณ์ออมทรัพย์มณฑลทหารบกที่ 14 จำกัด</t>
  </si>
  <si>
    <t>สหกรณ์ออมทรัพย์ ร.21 พัน3 รอ. จำกัด</t>
  </si>
  <si>
    <t>สหกรณ์ออมทรัพย์นาวิกโยธิน จำกัด</t>
  </si>
  <si>
    <t>สหกรณ์ออมทรัพย์ ป.พัน.21 รอ. จำกัด</t>
  </si>
  <si>
    <t>สหกรณ์ออมทรัพย์กรมสรรพาวุธทหารเรือ จำกัด</t>
  </si>
  <si>
    <t>สหกรณ์ออมทรัพย์กรมทหารราบที่ 21 รักษาพระองค์ฯ จำกัด</t>
  </si>
  <si>
    <t>สหกรณ์ออมทรัพย์สาธารณสุขชลบุรี จำกัด</t>
  </si>
  <si>
    <t>สหกรณ์ออมทรัพย์โรงพยาบาลชลบุรี จำกัด</t>
  </si>
  <si>
    <t>สหกรณ์ออมทรัพย์บริษัทอาหารสยาม (มหาชน) จำกัด</t>
  </si>
  <si>
    <t>สหกรณ์ออมทรัพย์ไทยออยล์ จำกัด</t>
  </si>
  <si>
    <t>สหกรณ์ออมทรัพย์ธุรกิจก๊าซ ปตท. จำกัด</t>
  </si>
  <si>
    <t>สหกรณ์ออมทรัพย์พยัคฆ์น้อย จำกัด</t>
  </si>
  <si>
    <t>สหกรณ์ออมทรัพย์ผู้ผลิตเครื่องปรับอากาศมิตซูบิชิ (ประเทศไทย) จำกัด</t>
  </si>
  <si>
    <t>สหกรณ์ออมทรัพย์พนักงานฟูจิตสึ เจเนอรัล จำกัด</t>
  </si>
  <si>
    <t>สหกรณ์ออมทรัพย์มิตซูบิชิ เอลเลเวเตอร์ เอเซีย จำกัด</t>
  </si>
  <si>
    <t>สหกรณ์ออมทรัพย์พนักงานพีคิว เคมิคอลล์ (ประเทศไทย) จำกัด</t>
  </si>
  <si>
    <t>สหกรณ์ออมทรัพย์พนักงานไลอ้อน(ประเทศไทย)และในเครือ จำกัด</t>
  </si>
  <si>
    <t>สหกรณ์ออมทรัพย์ดรายคัลเลอร์ แปซิฟิค จำกัด</t>
  </si>
  <si>
    <t>สหกรณ์ออมทรัพย์ อาปิโก ฟอร์จจิ้ง จำกัด</t>
  </si>
  <si>
    <t>สหกรณ์ออมทรัพย์สยามโตโยต้าอุตสาหกรรม จำกัด</t>
  </si>
  <si>
    <t>สหกรณ์ออมทรัพย์พนักงาน ซัมมิท แหลมฉบัง โอโต บอดี้ เวิร์ค จำกัด</t>
  </si>
  <si>
    <t>สหกรณ์ออมทรัพย์บริษัท โอเรียนเต็ลคอปเปอร์ จำกัด</t>
  </si>
  <si>
    <t>สหกรณ์ออมทรัพย์ ซียูอีแอล และ ยูนิไทย ชิปยาร์ดฯ จำกัด</t>
  </si>
  <si>
    <t>สหกรณ์ออมทรัพย์ คอบร้า อินเตอร์เนชั่นแนล จำกัด</t>
  </si>
  <si>
    <t>สหกรณ์ออมทรัพย์ อาจีกาว่า แอนด์ เอส ซี ไอ และ ดับบลิว ซี พี จำกัด</t>
  </si>
  <si>
    <t>สหกรณ์ออมทรัพย์ สหภาพแรงงานเอสโซ่แห่งประเทศไทย จำกัด</t>
  </si>
  <si>
    <t>สหกรณ์ออมทรัพย์ กลุ่มบริษัทอาปิโก จำกัด</t>
  </si>
  <si>
    <t>สหกรณ์ออมทรัพย์ ยูนิเวอร์แซล โพลีแบค จำกัด</t>
  </si>
  <si>
    <t>สหกรณ์ออมทรัพย์บริษัท อีแอนด์เอช พรีซิชั่น (ประเทศไทย) จำกัด</t>
  </si>
  <si>
    <t>สหกรณ์ออมทรัพย์ไทเท็กซ์ เอเซีย จำกัด</t>
  </si>
  <si>
    <t>สหกรณ์ออมทรัพย์สหภาพแรงงานอุตสาหกรรมท่อเหล็ก จำกัด</t>
  </si>
  <si>
    <t>สหกรณ์ออมทรัพย์พนักงาน บ.มัลติแบกซ์ (มหาชน) จำกัด</t>
  </si>
  <si>
    <t>สหกรณ์ออมทรัพย์ อูซูอิ จำกัด</t>
  </si>
  <si>
    <t>สหกรณ์ออมทรัพย์พนักงาน บริษัท ซานเซน เซอิโค ไทย จำกัด</t>
  </si>
  <si>
    <t>สหกรณ์ออมทรัพย์ ไทย เซอาห์ จำกัด</t>
  </si>
  <si>
    <t>สหกรณ์ออมทรัพย์พนักงาน บริษัท เเคร์เท็กซ์ เอเซีย จำกัด</t>
  </si>
  <si>
    <t>สหกรณ์ออมทรัพย์ เอ็มอาร์พี รวมใจออม จำกัด</t>
  </si>
  <si>
    <t>สหกรณ์ออมทรัพย์ดีเมท จำกัด</t>
  </si>
  <si>
    <t>สหกรณ์ออมทรัพย์ บริษัท วาลโบร (ประเทศไทย) จำกัด</t>
  </si>
  <si>
    <t>สหกรณ์ออมทรัพย์ บริดจสโตน ไทร์ จำกัด</t>
  </si>
  <si>
    <t>ตั้งใหม่ไม่ครบ 2 ปีบัญชี</t>
  </si>
  <si>
    <t>ร้านสหกรณ์กองบัญชาการช่วยรบที่ 1 จำกัด</t>
  </si>
  <si>
    <t>ร้านสหกรณ์วิทยาลัยอาชีวศึกษาชลบุรี จำกัด</t>
  </si>
  <si>
    <t>ร้านสหกรณ์พนักงานมิตซูบิชิมอเตอร์ส จำกัด</t>
  </si>
  <si>
    <t>สหกรณ์บริการพานทอง จำกัด</t>
  </si>
  <si>
    <t>สหกรณ์บริการวิทยาลัยเทคนิคชลบุรี จำกัด</t>
  </si>
  <si>
    <t>สหกรณ์บริการวิทยาลัยเทคนิคสัตหีบ จำกัด</t>
  </si>
  <si>
    <t>สหกรณ์บริการเดินรถบางละมุง จำกัด</t>
  </si>
  <si>
    <t>สหกรณ์เดินรถพัทยา จำกัด</t>
  </si>
  <si>
    <t>สหกรณ์บริการเดินรถเมืองชลบุรี จำกัด</t>
  </si>
  <si>
    <t>สหกรณ์เดินรถสัตหีบ จำกัด</t>
  </si>
  <si>
    <t>สหกรณ์บริการเดินรถชลบุรี-อ่างศิลา จำกัด</t>
  </si>
  <si>
    <t>สหกรณ์บริการศุภนิมิตบ้านบึงประชาร่วมใจ จำกัด</t>
  </si>
  <si>
    <t>สหกรณ์บริการศุภนิมิตพานทอง จำกัด</t>
  </si>
  <si>
    <t>สหกรณ์เรือท่องเที่ยวเมืองพัทยา จำกัด</t>
  </si>
  <si>
    <t>สหกรณ์บริการหมู่บ้านเซ็นทรัลปาร์ค 3 จำกัด</t>
  </si>
  <si>
    <t>สหกรณ์บริการพันธมิตรแม่พิมพ์ไทย จำกัด</t>
  </si>
  <si>
    <t>สหกรณ์เดินรถบ้านเกาะล้าน จำกัด</t>
  </si>
  <si>
    <t>สหกรณ์หมู่บ้านกรีนวิลล์บีช จำกัด</t>
  </si>
  <si>
    <t>สหกรณ์แท็กซี่พัฒนาบ่อทอง จำกัด</t>
  </si>
  <si>
    <t>สหกรณ์บริการรวมใจหมู่บ้านเซ็นทรัลปาร์ค 4 เฟส 2 จำกัด</t>
  </si>
  <si>
    <t>สหกรณ์หมู่บ้านแกรนด์พาร์ควิลล์ จำกัด</t>
  </si>
  <si>
    <t>สหกรณ์ เคหสถาน บ้านมั่นคงเขาน้อยพัทยา จำกัด</t>
  </si>
  <si>
    <t>สหกรณ์เคหสถานบ้านมั่นคงโชคดีพัฒนา จำกัด</t>
  </si>
  <si>
    <t>สหกรณ์กสิกรรมวิถีมาบเอื้อง จำกัด</t>
  </si>
  <si>
    <t>สหกรณ์บ้านมั่นคงเกาะสีชัง จำกัด</t>
  </si>
  <si>
    <t>สหกรณ์บริการ ส่งเสริมอาชีพและวัฒนธรรมชลบุรี จำกัด</t>
  </si>
  <si>
    <t>สหกรณ์เคหสถานบ้านมั่นคงพลูตาหลวง จำกัด</t>
  </si>
  <si>
    <t xml:space="preserve"> 31 ต.ค. 63</t>
  </si>
  <si>
    <t>สหกรณ์เครดิตยูเนี่ยนสยามแซ็กเซิล จำกัด</t>
  </si>
  <si>
    <t>สหกรณ์เครดิตยูเนี่ยนสยามริคเก้นอินดัสเตรี้ยล จำกัด</t>
  </si>
  <si>
    <t>สหกรณ์เครดิตยูเนี่ยนสยามอะไหล่ จำกัด</t>
  </si>
  <si>
    <t>สหกรณ์เครดิตยูเนี่ยนพัทยา จำกัด</t>
  </si>
  <si>
    <t>กลุ่มเกษตรกรทำนาโคกเพลาะ</t>
  </si>
  <si>
    <t>กลุ่มเกษตรกรทำนาทุ่งขวาง</t>
  </si>
  <si>
    <t>กลุ่มเกษตรกรทำนามาบโป่ง</t>
  </si>
  <si>
    <t>กลุ่มเกษตรกรทำนาวัดโบสถ์</t>
  </si>
  <si>
    <t>กลุ่มเกษตรกรทำนาวัดหลวง</t>
  </si>
  <si>
    <t>กลุ่มเกษตรกรทำนาหนองซ้ำซาก</t>
  </si>
  <si>
    <t>กลุ่มเกษตรกรทำสวนศรีราชา</t>
  </si>
  <si>
    <t>กลุ่มเกษตรกรผู้เลี้ยงสัตว์น้ำบ้านหัวไผ่</t>
  </si>
  <si>
    <t>กลุ่มเกษตรกรทำไร่เกษตรสุวรรณ</t>
  </si>
  <si>
    <t>กลุ่มเกษตรกรทำไร่เขาไม้แก้ว</t>
  </si>
  <si>
    <t>กลุ่มเกษตรกรทำไร่บางละมุง</t>
  </si>
  <si>
    <t>กลุ่มเกษตรกรทำไร่บ้านบึง</t>
  </si>
  <si>
    <t>กลุ่มเกษตรกรทำไร่บึง</t>
  </si>
  <si>
    <t>กลุ่มเกษตรกรทำไร่หนองขยาด</t>
  </si>
  <si>
    <t>กลุ่มเกษตรกรทำไร่หนองรี</t>
  </si>
  <si>
    <t>กลุ่มเกษตรกรทำไร่หนองหงษ์</t>
  </si>
  <si>
    <t>กลุ่มเกษตรกรทำประมงทุ่งสุขลา</t>
  </si>
  <si>
    <t>กลุ่มเกษตรกรทำประมงบางพระ</t>
  </si>
  <si>
    <t>กลุ่มเกษตรกรทำประมงบางเสร่</t>
  </si>
  <si>
    <t>กลุ่มเกษตรกรทำประมงมะขามหย่ง</t>
  </si>
  <si>
    <t>กลุ่มเกษตรกรทำประมงอ่างศิลา</t>
  </si>
  <si>
    <t>กลุ่มเกษตรกรผู้เลี้ยงสัตว์น้ำบางปลาสร้อย</t>
  </si>
  <si>
    <t>กลุ่มเกษตรกรเพาะเลี้ยงสัตว์น้ำชายฝั่งอ่างศิลา</t>
  </si>
  <si>
    <t xml:space="preserve">ร้านสหกรณ์ไทยออยล์ จำกัด  </t>
  </si>
  <si>
    <t>กลุ่มเกษตรกรทำประมงท่าเทววงษ์ (ปิดบัญชีไม่ได้)</t>
  </si>
  <si>
    <t>31 ธ.ค. 60</t>
  </si>
  <si>
    <t>ดำเนินงาน</t>
  </si>
  <si>
    <t xml:space="preserve"> -</t>
  </si>
  <si>
    <t>จำนวนสมาชิกทั้งหมด</t>
  </si>
  <si>
    <t>30 เม.ย.58</t>
  </si>
  <si>
    <t xml:space="preserve"> 30 ก.ย. 57</t>
  </si>
  <si>
    <t>ปริมาณธุรกิจของสหกรณ์ในปีงบประมาณ พ.ศ. 2564</t>
  </si>
  <si>
    <t>ผลการดำเนินงานของสหกรณ์ ในรอบปีบัญชีล่าสุด ประจำปีงบประมาณ พ.ศ. 2564</t>
  </si>
  <si>
    <r>
      <t xml:space="preserve">สหกรณ์การเกษตรหนองใหญ่ จำกัด </t>
    </r>
    <r>
      <rPr>
        <sz val="16"/>
        <color rgb="FFFF0000"/>
        <rFont val="TH SarabunPSK"/>
        <family val="2"/>
      </rPr>
      <t>(กำไรใช้ปีบัญชี 61)</t>
    </r>
  </si>
  <si>
    <r>
      <t xml:space="preserve">สหกรณ์ประมงชลบุรี จำกัด </t>
    </r>
    <r>
      <rPr>
        <sz val="16"/>
        <color rgb="FFFF0000"/>
        <rFont val="TH SarabunPSK"/>
        <family val="2"/>
      </rPr>
      <t>(เลิก/ชำระบัญชี ลว. 23 มิ.ย. 60)</t>
    </r>
  </si>
  <si>
    <r>
      <t xml:space="preserve">สหกรณ์ออมทรัพย์ครูเอกชนจังหวัดชลบุรี จำกัด </t>
    </r>
    <r>
      <rPr>
        <sz val="16"/>
        <color theme="0"/>
        <rFont val="TH SarabunPSK"/>
        <family val="2"/>
      </rPr>
      <t>(ปิดบัญชีไม่ได้)</t>
    </r>
  </si>
  <si>
    <r>
      <t>สหกรณ์ออมทรัพย์ รามา ชูส์ อินดัสตรีส์ จำกัด</t>
    </r>
    <r>
      <rPr>
        <sz val="16"/>
        <color rgb="FFFF0000"/>
        <rFont val="TH SarabunPSK"/>
        <family val="2"/>
      </rPr>
      <t xml:space="preserve"> (เลิก/ชำระบัญชี  ลว. 6 ก.พ. 63)</t>
    </r>
  </si>
  <si>
    <r>
      <t xml:space="preserve">สหกรณ์ออมทรัพย์ ศรีราชาดอทคอม จำกัด </t>
    </r>
    <r>
      <rPr>
        <sz val="16"/>
        <color rgb="FFFF0000"/>
        <rFont val="TH SarabunPSK"/>
        <family val="2"/>
      </rPr>
      <t>(เลิก/ชำระบัญชี ลว. 29 พ.ย. 62)</t>
    </r>
  </si>
  <si>
    <r>
      <t xml:space="preserve">ร้านสหกรณ์มหาวิทยาลัยบูรพา จำกัด </t>
    </r>
    <r>
      <rPr>
        <sz val="16"/>
        <color rgb="FFFF0000"/>
        <rFont val="TH SarabunPSK"/>
        <family val="2"/>
      </rPr>
      <t>(เลิก/ชำระบัญชี 31 มี.ค. 63)</t>
    </r>
  </si>
  <si>
    <r>
      <t>ร้านสหกรณ์ภูมิปัญญาชุมชนท้องถิ่นชลบุรี จำกัด</t>
    </r>
    <r>
      <rPr>
        <sz val="16"/>
        <color rgb="FFFF0000"/>
        <rFont val="TH SarabunPSK"/>
        <family val="2"/>
      </rPr>
      <t xml:space="preserve"> (เลิก/ชำระบัญชี 4 ก.พ. 63)</t>
    </r>
  </si>
  <si>
    <r>
      <t xml:space="preserve">สหกรณ์บริการศุภนิมิตหัวถนนสระสี่เหลี่ยมพนัสนิคม จำกัด </t>
    </r>
    <r>
      <rPr>
        <sz val="16"/>
        <color rgb="FFFF0000"/>
        <rFont val="TH SarabunPSK"/>
        <family val="2"/>
      </rPr>
      <t>(เลิก/ชำระบัญชี 11 ต.ค. 62)</t>
    </r>
  </si>
  <si>
    <r>
      <t>สหกรณ์รถตู้ ตลาดพระพรหม เครือสหพัฒน์ จำกัด</t>
    </r>
    <r>
      <rPr>
        <sz val="16"/>
        <color rgb="FFFF0000"/>
        <rFont val="TH SarabunPSK"/>
        <family val="2"/>
      </rPr>
      <t xml:space="preserve"> (เลิก/ชำระบัญชี 30 พ.ย. 59)</t>
    </r>
  </si>
  <si>
    <r>
      <t>สหกรณ์ที่อยู่อาศัยจังหวัดชลบุรี จำกัด</t>
    </r>
    <r>
      <rPr>
        <sz val="16"/>
        <color rgb="FFFF0000"/>
        <rFont val="TH SarabunPSK"/>
        <family val="2"/>
      </rPr>
      <t xml:space="preserve"> (เลิก/ชำระบัญชี 16 ก.ย. 57)</t>
    </r>
  </si>
  <si>
    <r>
      <t xml:space="preserve">สหกรณ์บริการจังหวัดชลบุรี จำกัด </t>
    </r>
    <r>
      <rPr>
        <sz val="16"/>
        <color rgb="FFFF0000"/>
        <rFont val="TH SarabunPSK"/>
        <family val="2"/>
      </rPr>
      <t>(เลิก/ชำระบัญชี 6 ก.พ. 63)</t>
    </r>
  </si>
  <si>
    <r>
      <t xml:space="preserve">สหกรณ์เครดิตยูเนี่ยนศรีราชา จำกัด </t>
    </r>
    <r>
      <rPr>
        <sz val="16"/>
        <color rgb="FFFF0000"/>
        <rFont val="TH SarabunPSK"/>
        <family val="2"/>
      </rPr>
      <t>(เลิก/ชำระบัญชี 21 พ.ย. 61)</t>
    </r>
  </si>
  <si>
    <r>
      <t xml:space="preserve">สหกรณ์เครดิตยูเนี่ยนไทยนิปปอน เซอิกิ จำกัด </t>
    </r>
    <r>
      <rPr>
        <sz val="16"/>
        <color theme="0"/>
        <rFont val="TH SarabunPSK"/>
        <family val="2"/>
      </rPr>
      <t>(จัดตั้งใหม่)</t>
    </r>
  </si>
  <si>
    <t>ผลการจัดมาตรฐาน ประจำปี 2564</t>
  </si>
  <si>
    <t>ระดับชั้นสหกรณ์
ปี 2564</t>
  </si>
  <si>
    <t>รวมปริมาณธุรกิจปีล่าสุด (พ.ศ. 2564)</t>
  </si>
  <si>
    <t>ปริมาณธุรกิจปีบัญชีก่อนหน้า (พ.ศ. 2563)</t>
  </si>
  <si>
    <t>ระดับชั้นกลุ่มเกษตรกร
ปี 2564</t>
  </si>
  <si>
    <t>สถานะทั่วไปของสหกรณ์ ปีล่าสุดที่มีการปิดบัญชี ในปีงบประมาณ พ.ศ. 2564 (บาท)</t>
  </si>
  <si>
    <t>สถานะทั่วไปของกลุ่มเกษตรกร ปีล่าสุดที่มีการปิดบัญชีในปีงบประมาณ พ.ศ. 2564 (บาท)</t>
  </si>
  <si>
    <t>กำไร/(ขาดทุน) ปีบัญชีก่อนหน้า
ปี 2563</t>
  </si>
  <si>
    <t>เลิก/ชำระบัญชี ลว. 9 พ.ย. 63</t>
  </si>
  <si>
    <t>ที่</t>
  </si>
  <si>
    <t>สหกรณ์การเกษตรศรีราชา จำกัด (กำไรก่อนหน้านี้ใช้ปีบัญชี 59)</t>
  </si>
  <si>
    <t xml:space="preserve">รายชื่อสหกรณ์  ที่ยังไม่บันทึกข้อมูลเข้าระบบ ณ วันที่ 31 ธันวาคม 2564 </t>
  </si>
  <si>
    <t>  สหกรณ์ทั้งหมด</t>
  </si>
  <si>
    <t>105  สหกรณ์</t>
  </si>
  <si>
    <t xml:space="preserve">100  % </t>
  </si>
  <si>
    <t>  สหกรณ์ที่บันทึก</t>
  </si>
  <si>
    <t>0  สหกรณ์</t>
  </si>
  <si>
    <t>.00  %</t>
  </si>
  <si>
    <t>  สหกรณ์ที่ยังไม่บันทึก</t>
  </si>
  <si>
    <t>100.00  %</t>
  </si>
  <si>
    <t>ลำดับที่</t>
  </si>
  <si>
    <t>อำเภอ</t>
  </si>
  <si>
    <t xml:space="preserve">รายชื่อสหกรณ์สถานะดำเนินการที่ยังไม่บันทึกลง Profile </t>
  </si>
  <si>
    <t> เกาะจันทร์</t>
  </si>
  <si>
    <t> ร้านสหกรณ์กองบัญชาการช่วยรบที่ 1</t>
  </si>
  <si>
    <t> สหกรณ์ออมทรัพย์กองบัญชาการช่วยรบที่ 1</t>
  </si>
  <si>
    <t> เกาะสีชัง</t>
  </si>
  <si>
    <t> สหกรณ์บ้านมั่นคงเกาะสีชัง</t>
  </si>
  <si>
    <t> บ่อทอง</t>
  </si>
  <si>
    <t> สหกรณ์กองทุนสวนยางอำเภอบ่อทอง</t>
  </si>
  <si>
    <t> สหกรณ์การเกษตรบ่อทอง</t>
  </si>
  <si>
    <t> สหกรณ์การเกษตรปฏิรูปที่ดินอำเภอบ่อทอง (คทช.)</t>
  </si>
  <si>
    <t> สหกรณ์ผู้ปลูกอ้อยและปาล์มน้ำมันจังหวัดชลบุรี</t>
  </si>
  <si>
    <t> บางละมุง</t>
  </si>
  <si>
    <t> สหกรณ์ เคหสถาน บ้านมั่นคงเขาน้อยพัทยา</t>
  </si>
  <si>
    <t> สหกรณ์การเกษตรธรรมชาติวัดญาณฯ</t>
  </si>
  <si>
    <t> สหกรณ์การเกษตรบางละมุง</t>
  </si>
  <si>
    <t> สหกรณ์เครดิตยูเนี่ยนพัทยา</t>
  </si>
  <si>
    <t> สหกรณ์เดินรถบ้านเกาะล้าน</t>
  </si>
  <si>
    <t> สหกรณ์เดินรถพัทยา</t>
  </si>
  <si>
    <t> สหกรณ์แท็กซี่พัฒนาบ่อทอง</t>
  </si>
  <si>
    <t> สหกรณ์แท็กซี่โลมา พัทยา</t>
  </si>
  <si>
    <t> สหกรณ์บริการเดินรถบางละมุง</t>
  </si>
  <si>
    <t> สหกรณ์บริการรวมใจหมู่บ้านเซ็นทรัลปาร์ค 4 เฟส 2</t>
  </si>
  <si>
    <t> สหกรณ์บริการหมู่บ้านเซ็นทรัลปาร์ค 3</t>
  </si>
  <si>
    <t> สหกรณ์บริการหมู่บ้านเซ็นทรัลปาร์ค 5</t>
  </si>
  <si>
    <t> สหกรณ์เรือท่องเที่ยวเมืองพัทยา</t>
  </si>
  <si>
    <t> สหกรณ์ออมทรัพย์ครูเอกชนจังหวัดชลบุรี</t>
  </si>
  <si>
    <t> บ้านบึง</t>
  </si>
  <si>
    <t> สหกรณ์กสิกรรมวิถีมาบเอื้อง</t>
  </si>
  <si>
    <t> สหกรณ์การเกษตรเพื่อการตลาดลูกค้า ธ.ก.ส.ชลบุรี</t>
  </si>
  <si>
    <t> สหกรณ์โคนมบ้านบึง</t>
  </si>
  <si>
    <t> สหกรณ์บริการวิทยาลัยเทคนิคชลบุรี</t>
  </si>
  <si>
    <t> สหกรณ์บริการศุภนิมิตบ้านบึงประชาร่วมใจ</t>
  </si>
  <si>
    <t> สหกรณ์ผู้เลี้ยงไก่ไข่ชลบุรี</t>
  </si>
  <si>
    <t> สหกรณ์ผู้เลี้ยงสุกรชลบุรี</t>
  </si>
  <si>
    <t> สหกรณ์ออมทรัพย์บริษัทอาหารสยาม (มหาชน)</t>
  </si>
  <si>
    <t> พนัสนิคม</t>
  </si>
  <si>
    <t> สหกรณ์การเกษตรพนัสนิคม</t>
  </si>
  <si>
    <t> สหกรณ์เครดิตยูเนี่ยนพนัสนิคม</t>
  </si>
  <si>
    <t> พานทอง</t>
  </si>
  <si>
    <t> สหกรณ์เครดิตยูเนี่ยนไทยนิปปอน เซอิกิ</t>
  </si>
  <si>
    <t> สหกรณ์บริการพันธมิตรแม่พิมพ์ไทย</t>
  </si>
  <si>
    <t> สหกรณ์บริการพานทอง</t>
  </si>
  <si>
    <t> สหกรณ์บริการศุภนิมิตพานทอง</t>
  </si>
  <si>
    <t> สหกรณ์ประมงคุ้มครอง</t>
  </si>
  <si>
    <t> สหกรณ์ผู้เพาะเลี้ยงสัตว์น้ำชลบุรี</t>
  </si>
  <si>
    <t> สหกรณ์ออมทรัพย์ กลุ่มบริษัทอาปิโก</t>
  </si>
  <si>
    <t> สหกรณ์ออมทรัพย์ ไทย เซอาห์</t>
  </si>
  <si>
    <t> สหกรณ์ออมทรัพย์ บริดจสโตน ไทร์</t>
  </si>
  <si>
    <t> สหกรณ์ออมทรัพย์ บริษัท วาลโบร (ประเทศไทย)</t>
  </si>
  <si>
    <t> สหกรณ์ออมทรัพย์ อาจีกาว่า แอนด์ เอส ซี ไอ และ ดับบลิว ซี พี</t>
  </si>
  <si>
    <t> สหกรณ์ออมทรัพย์ดรายคัลเลอร์ แปซิฟิค</t>
  </si>
  <si>
    <t> สหกรณ์ออมทรัพย์สยามโตโยต้าอุตสาหกรรม</t>
  </si>
  <si>
    <t> เมืองชลบุรี</t>
  </si>
  <si>
    <t> ร้านสหกรณ์วิทยาลัยอาชีวศึกษาชลบุรี</t>
  </si>
  <si>
    <t> สหกรณ์การเกษตรเมืองชลบุรี</t>
  </si>
  <si>
    <t> สหกรณ์เครดิตยูเนี่ยนสยามแซ็กเซิล</t>
  </si>
  <si>
    <t> สหกรณ์เครดิตยูเนี่ยนสยามริคเก้นอินดัสเตรี้ยล</t>
  </si>
  <si>
    <t> สหกรณ์เครดิตยูเนี่ยนสยามอะไหล่</t>
  </si>
  <si>
    <t> สหกรณ์เคหสถานบ้านมั่นคงโชคดีพัฒนา</t>
  </si>
  <si>
    <t> สหกรณ์บริการ ส่งเสริมอาชีพเเละวัฒนธรรมชลบุรี</t>
  </si>
  <si>
    <t> สหกรณ์บริการเดินรถชลบุรี-อ่างศิลา</t>
  </si>
  <si>
    <t> สหกรณ์บริการเดินรถเมืองชลบุรี</t>
  </si>
  <si>
    <t> สหกรณ์หมู่บ้านกรีนวิลล์บีช</t>
  </si>
  <si>
    <t> สหกรณ์ออมทรัพย์ คอบร้า อินเตอร์เนชั่นแนล</t>
  </si>
  <si>
    <t> สหกรณ์ออมทรัพย์ ป.พัน.21 รอ.</t>
  </si>
  <si>
    <t> สหกรณ์ออมทรัพย์ ร.21 พัน3 รอ.</t>
  </si>
  <si>
    <t> สหกรณ์ออมทรัพย์ อาปิโก ฟอร์จจิ้ง</t>
  </si>
  <si>
    <t> สหกรณ์ออมทรัพย์ อูซูอิ</t>
  </si>
  <si>
    <t> สหกรณ์ออมทรัพย์ เอ็มอาร์พี รวมใจออม</t>
  </si>
  <si>
    <t> สหกรณ์ออมทรัพย์กรมทหารราบที่ 21 รักษาพระองค์ฯ</t>
  </si>
  <si>
    <t> สหกรณ์ออมทรัพย์กองบัญชาการตำรวจภูธรภาค 2</t>
  </si>
  <si>
    <t> สหกรณ์ออมทรัพย์ครูชลบุรี</t>
  </si>
  <si>
    <t> สหกรณ์ออมทรัพย์ดีเมท</t>
  </si>
  <si>
    <t> สหกรณ์ออมทรัพย์ตำรวจภูธรจังหวัดชลบุรี</t>
  </si>
  <si>
    <t> สหกรณ์ออมทรัพย์ทหารเสือ</t>
  </si>
  <si>
    <t> สหกรณ์ออมทรัพย์ธุรกิจก๊าซ ปตท.</t>
  </si>
  <si>
    <t> สหกรณ์ออมทรัพย์บริษัท อีแอนด์เอช พรีซิชั่น (ประเทศไทย)</t>
  </si>
  <si>
    <t> สหกรณ์ออมทรัพย์บริษัท โอเรียนเต็ลคอปเปอร์</t>
  </si>
  <si>
    <t> สหกรณ์ออมทรัพย์ผู้ผลิตเครื่องปรับอากาศมิตซูบิชิ (ประเทศไทย)</t>
  </si>
  <si>
    <t> สหกรณ์ออมทรัพย์พยัคฆ์น้อย</t>
  </si>
  <si>
    <t> สหกรณ์ออมทรัพย์มณฑลทหารบกที่ 14</t>
  </si>
  <si>
    <t> สหกรณ์ออมทรัพย์มิตซูบิชิ เอลเลเวเตอร์ เอเซีย</t>
  </si>
  <si>
    <t> สหกรณ์ออมทรัพย์โรงพยาบาลชลบุรี</t>
  </si>
  <si>
    <t> สหกรณ์ออมทรัพย์ศูนย์ฝึกอบรมตำรวจภูธรภาค 2</t>
  </si>
  <si>
    <t> สหกรณ์ออมทรัพย์สหภาพแรงงานอุตสาหกรรมท่อเหล็ก</t>
  </si>
  <si>
    <t> สหกรณ์ออมทรัพย์สาธารณสุขชลบุรี</t>
  </si>
  <si>
    <t> ศรีราชา</t>
  </si>
  <si>
    <t> ร้านสหกรณ์ไทยออยล์</t>
  </si>
  <si>
    <t> ร้านสหกรณ์พนักงานมิตซูบิชิมอเตอร์ส</t>
  </si>
  <si>
    <t> สหกรณ์การเกษตรศรีราชา</t>
  </si>
  <si>
    <t> สหกรณ์หมู่บ้านแกรนด์พาร์ควิลล์</t>
  </si>
  <si>
    <t> สหกรณ์ออมทรัพย์ ซียูอีแอล และ ยูนิไทย ชิปยาร์ดฯ</t>
  </si>
  <si>
    <t> สหกรณ์ออมทรัพย์ มิตซูบิชิมอเตอร์ส ประเทศไทย</t>
  </si>
  <si>
    <t> สหกรณ์ออมทรัพย์ ยูนิเวอร์แซล โพลีแบค</t>
  </si>
  <si>
    <t> สหกรณ์ออมทรัพย์ สหภาพแรงงานเอสโซ่แห่งประเทศไทย</t>
  </si>
  <si>
    <t> สหกรณ์ออมทรัพย์ไทเท็กซ์ เอเซีย</t>
  </si>
  <si>
    <t> สหกรณ์ออมทรัพย์ไทยออยล์</t>
  </si>
  <si>
    <t> สหกรณ์ออมทรัพย์พนักงาน ซัมมิท แหลมฉบัง โอโต บอดี้ เวิร์ค</t>
  </si>
  <si>
    <t> สหกรณ์ออมทรัพย์พนักงาน บ.มัลติแบกซ์ (มหาชน)</t>
  </si>
  <si>
    <t> สหกรณ์ออมทรัพย์พนักงาน บริษัท เเคร์เท็กซ์ เอเซีย</t>
  </si>
  <si>
    <t> สหกรณ์ออมทรัพย์พนักงาน บริษัท ซานเซน เซอิโค ไทย</t>
  </si>
  <si>
    <t> สหกรณ์ออมทรัพย์พนักงานพีคิว เคมิคอลล์ (ประเทศไทย)</t>
  </si>
  <si>
    <t> สหกรณ์ออมทรัพย์พนักงานฟูจิตสึ เจเนอรัล</t>
  </si>
  <si>
    <t> สหกรณ์ออมทรัพย์พนักงานไลอ้อน(ประเทศไทย)และในเครือ</t>
  </si>
  <si>
    <t> สัตหีบ</t>
  </si>
  <si>
    <t> สหกรณ์การเกษตรสัตหีบ</t>
  </si>
  <si>
    <t> สหกรณ์เคหสถานบ้านมั่นคงพลูตาหลวง</t>
  </si>
  <si>
    <t> สหกรณ์เดินรถสัตหีบ</t>
  </si>
  <si>
    <t> สหกรณ์บริการวิทยาลัยเทคนิคสัตหีบ</t>
  </si>
  <si>
    <t> สหกรณ์ออมทรัพย์กรมสรรพาวุธทหารเรือ</t>
  </si>
  <si>
    <t> สหกรณ์ออมทรัพย์กองการฝึก กองเรือยุทธการ</t>
  </si>
  <si>
    <t> สหกรณ์ออมทรัพย์ฐานทัพเรือสัตหีบ</t>
  </si>
  <si>
    <t> สหกรณ์ออมทรัพย์นาวิกโยธิน</t>
  </si>
  <si>
    <t> หนองใหญ่</t>
  </si>
  <si>
    <t> สหกรณ์กองทุนสวนยางบ้านเขาซก</t>
  </si>
  <si>
    <t> สหกรณ์การเกษตรปฏิรูปที่ดินอำเภอหนองใหญ่ (คทช.)</t>
  </si>
  <si>
    <t> สหกรณ์ผู้ปลูกปาล์มน้ำมันภาคตะวันออก</t>
  </si>
  <si>
    <t>เลิก/ชำระบัญชี คำสั่งเลิก ลว. 11 พ.ย. 63</t>
  </si>
  <si>
    <t>สหกรณ์บริการเกาะสีชัง จำกัด (เลิก 11 พ.ย. 63)</t>
  </si>
  <si>
    <t>1)</t>
  </si>
  <si>
    <t>2)</t>
  </si>
  <si>
    <t>3)</t>
  </si>
  <si>
    <t>4)</t>
  </si>
  <si>
    <t>5)</t>
  </si>
  <si>
    <t>6)</t>
  </si>
  <si>
    <t>7)</t>
  </si>
  <si>
    <t>8)</t>
  </si>
  <si>
    <t>9)</t>
  </si>
  <si>
    <t>10)</t>
  </si>
  <si>
    <t>11)</t>
  </si>
  <si>
    <t>12)</t>
  </si>
  <si>
    <t>13)</t>
  </si>
  <si>
    <t>กลุ่มเกษตรกรเพาะเลี้ยงสัตว์น้ำชายฝั่งปากคลองโรงนาค (เมืองชลบุรี)</t>
  </si>
  <si>
    <t>รายงานจำนวนกลุ่มเกษตรกรที่ยังไม่บันทึกในโปรไฟล์กลุ่มเกษตรกร</t>
  </si>
  <si>
    <t xml:space="preserve">อำเภอ </t>
  </si>
  <si>
    <t xml:space="preserve">รายชื่อกลุ่มเกษตรกทุกสถานะที่ยังไม่บันทึกลง Profile </t>
  </si>
  <si>
    <t>  เกาะสีชัง</t>
  </si>
  <si>
    <t>  กลุ่มเกษตรกรทำประมงท่าเทววงษ์</t>
  </si>
  <si>
    <t>  บ่อทอง</t>
  </si>
  <si>
    <t>  กลุ่มเกษตรกรทำไร่เกษตรสุวรรณ</t>
  </si>
  <si>
    <t>  บางละมุง</t>
  </si>
  <si>
    <t>  กลุ่มเกษตรกรทำไร่เขาไม้แก้ว</t>
  </si>
  <si>
    <t>  กลุ่มเกษตรกรทำไร่บางละมุง</t>
  </si>
  <si>
    <t>  บ้านบึง</t>
  </si>
  <si>
    <t>  กลุ่มเกษตรกรทำนาหนองซ้ำซาก</t>
  </si>
  <si>
    <t>  กลุ่มเกษตรกรทำไร่บ้านบึง</t>
  </si>
  <si>
    <t>  พนัสนิคม</t>
  </si>
  <si>
    <t>  กลุ่มเกษตรกรทำนาโคกเพลาะ</t>
  </si>
  <si>
    <t>  กลุ่มเกษตรกรทำนาทุ่งขวาง</t>
  </si>
  <si>
    <t>  กลุ่มเกษตรกรทำนาวัดโบสถ์</t>
  </si>
  <si>
    <t>  กลุ่มเกษตรกรทำนาวัดหลวง</t>
  </si>
  <si>
    <t>  กลุ่มเกษตรกรทำไร่หนองขยาด</t>
  </si>
  <si>
    <t>  พานทอง</t>
  </si>
  <si>
    <t>  กลุ่มเกษตรกรทำนามาบโป่ง</t>
  </si>
  <si>
    <t>  กลุ่มเกษตรกรทำไร่หนองหงษ์</t>
  </si>
  <si>
    <t>  กลุ่มเกษตรกรผู้เลี้ยงสัตว์น้ำบ้านหัวไผ่</t>
  </si>
  <si>
    <t>  เมืองชลบุรี</t>
  </si>
  <si>
    <t>  กลุ่มเกษตรกรทำนานาป่า</t>
  </si>
  <si>
    <t>  กลุ่มเกษตรกรทำไร่หนองรี</t>
  </si>
  <si>
    <t>  กลุ่มเกษตรกรทำประมงมะขามหย่ง</t>
  </si>
  <si>
    <t>  กลุ่มเกษตรกรทำประมงอ่างศิลา</t>
  </si>
  <si>
    <t>  กลุ่มเกษตรกรผู้เลี้ยงสัตว์น้ำบางปลาสร้อย</t>
  </si>
  <si>
    <t>  กลุ่มเกษตรกรเพาะเลี้ยงสัตว์น้ำชายฝั่งอ่างศิลา</t>
  </si>
  <si>
    <t>  ศรีราชา</t>
  </si>
  <si>
    <t>  กลุ่มเกษตรกรทำไร่บึง</t>
  </si>
  <si>
    <t>  กลุ่มเกษตรกรทำสวนศรีราชา</t>
  </si>
  <si>
    <t>  กลุ่มเกษตรกรทำประมงทุ่งสุขลา</t>
  </si>
  <si>
    <t>  กลุ่มเกษตรกรทำประมงบางพระ</t>
  </si>
  <si>
    <t>  สัตหีบ</t>
  </si>
  <si>
    <t>  กลุ่มเกษตรกรทำประมงบางเสร่</t>
  </si>
  <si>
    <t>ปีบัญชีสหกรณ์ที่ส่ง Profile</t>
  </si>
  <si>
    <t>ส่งมาแล้ว</t>
  </si>
  <si>
    <t>หมายเหตุ ข้อมูลไม่ครบ</t>
  </si>
  <si>
    <t>ขาดจำนวนกลุ่มสมาชิก,จำนวนหุ้น,การจัดระดับชั้นสหกรณ์,รายงานการทำธุรกรรมต่อ ปปง.,ชือผู้จัดการ,เจ้าหน้าที่ผู้จัดทำบัญชี,ข้อมูลสมาชิกที่ร่วมทำธุรกิจกับสหกรณ์</t>
  </si>
  <si>
    <t>ขาดสมาชิกมีร่วมการทำธุรกิจกับสหกรณ์</t>
  </si>
  <si>
    <t>รหัสสหกรณ์</t>
  </si>
  <si>
    <t>เลขทะเบีียน 13 หลัก</t>
  </si>
  <si>
    <t>ชื่อสหกรณ์</t>
  </si>
  <si>
    <t>ประเภทสหกรณ์หลัก</t>
  </si>
  <si>
    <t>สหกรณ์กองทุนสวนยางบ้านเขาซก</t>
  </si>
  <si>
    <t>สหกรณ์กองทุนสวนยางอำเภอบ่อทอง</t>
  </si>
  <si>
    <t>สหกรณ์การเกษตรธรรมชาติวัดญาณฯ</t>
  </si>
  <si>
    <t>สหกรณ์การเกษตรบ่อทอง</t>
  </si>
  <si>
    <t>สหกรณ์การเกษตรบางละมุง</t>
  </si>
  <si>
    <t>สหกรณ์การเกษตรปฏิรูปที่ดินอำเภอบ่อทอง (คทช.)</t>
  </si>
  <si>
    <t>สหกรณ์การเกษตรปฏิรูปที่ดินอำเภอหนองใหญ่ (คทช.)</t>
  </si>
  <si>
    <t>สหกรณ์การเกษตรพนัสนิคม</t>
  </si>
  <si>
    <t>สหกรณ์การเกษตรเพื่อการตลาดลูกค้า ธ.ก.ส.ชลบุรี</t>
  </si>
  <si>
    <t>สหกรณ์การเกษตรเมืองชลบุรี</t>
  </si>
  <si>
    <t>สหกรณ์การเกษตรศรีราชา</t>
  </si>
  <si>
    <t>สหกรณ์การเกษตรสัตหีบ</t>
  </si>
  <si>
    <t>สหกรณ์โคนมบ้านบึง</t>
  </si>
  <si>
    <t>สหกรณ์ผู้ปลูกปาล์มน้ำมันภาคตะวันออก</t>
  </si>
  <si>
    <t>สหกรณ์ผู้ปลูกอ้อยและปาล์มน้ำมันจังหวัดชลบุรี</t>
  </si>
  <si>
    <t>สหกรณ์ผู้เลี้ยงไก่ไข่ชลบุรี</t>
  </si>
  <si>
    <t>สหกรณ์ผู้เลี้ยงสุกรชลบุรี</t>
  </si>
  <si>
    <t>สหกรณ์ประมงคุ้มครอง</t>
  </si>
  <si>
    <t>สหกรณ์ผู้เพาะเลี้ยงสัตว์น้ำชลบุรี</t>
  </si>
  <si>
    <t>สหกรณ์ออมทรัพย์ กลุ่มบริษัทอาปิโก</t>
  </si>
  <si>
    <t>สหกรณ์ออมทรัพย์ คอบร้า อินเตอร์เนชั่นแนล</t>
  </si>
  <si>
    <t>สหกรณ์ออมทรัพย์ ซียูอีแอล และ ยูนิไทย ชิปยาร์ดฯ</t>
  </si>
  <si>
    <t>สหกรณ์ออมทรัพย์ ไทย เซอาห์</t>
  </si>
  <si>
    <t>สหกรณ์ออมทรัพย์ บริดจสโตน ไทร์</t>
  </si>
  <si>
    <t>สหกรณ์ออมทรัพย์ บริษัท วาลโบร (ประเทศไทย)</t>
  </si>
  <si>
    <t>สหกรณ์ออมทรัพย์ ป.พัน.21 รอ.</t>
  </si>
  <si>
    <t>สหกรณ์ออมทรัพย์ มิตซูบิชิมอเตอร์ส ประเทศไทย</t>
  </si>
  <si>
    <t>สหกรณ์ออมทรัพย์ ยูนิเวอร์แซล โพลีแบค</t>
  </si>
  <si>
    <t>สหกรณ์ออมทรัพย์ ร.21 พัน3 รอ.</t>
  </si>
  <si>
    <t>สหกรณ์ออมทรัพย์ สหภาพแรงงานเอสโซ่แห่งประเทศไทย</t>
  </si>
  <si>
    <t>สหกรณ์ออมทรัพย์ อาจีกาว่า แอนด์ เอส ซี ไอ และ ดับบลิว ซี พี</t>
  </si>
  <si>
    <t>สหกรณ์ออมทรัพย์ อาปิโก ฟอร์จจิ้ง</t>
  </si>
  <si>
    <t>สหกรณ์ออมทรัพย์ อูซูอิ</t>
  </si>
  <si>
    <t>สหกรณ์ออมทรัพย์ เอ็มอาร์พี รวมใจออม</t>
  </si>
  <si>
    <t>สหกรณ์ออมทรัพย์กรมทหารราบที่ 21 รักษาพระองค์ฯ</t>
  </si>
  <si>
    <t>สหกรณ์ออมทรัพย์กรมสรรพาวุธทหารเรือ</t>
  </si>
  <si>
    <t>สหกรณ์ออมทรัพย์กองการฝึก กองเรือยุทธการ</t>
  </si>
  <si>
    <t>สหกรณ์ออมทรัพย์กองบัญชาการช่วยรบที่ 1</t>
  </si>
  <si>
    <t>สหกรณ์ออมทรัพย์กองบัญชาการตำรวจภูธรภาค 2</t>
  </si>
  <si>
    <t>สหกรณ์ออมทรัพย์ครูชลบุรี</t>
  </si>
  <si>
    <t>สหกรณ์ออมทรัพย์ครูเอกชนจังหวัดชลบุรี</t>
  </si>
  <si>
    <t>สหกรณ์ออมทรัพย์ฐานทัพเรือสัตหีบ</t>
  </si>
  <si>
    <t>สหกรณ์ออมทรัพย์ดรายคัลเลอร์ แปซิฟิค</t>
  </si>
  <si>
    <t>สหกรณ์ออมทรัพย์ดีเมท</t>
  </si>
  <si>
    <t>สหกรณ์ออมทรัพย์ตำรวจภูธรจังหวัดชลบุรี</t>
  </si>
  <si>
    <t>สหกรณ์ออมทรัพย์ทหารเสือ</t>
  </si>
  <si>
    <t>สหกรณ์ออมทรัพย์ไทเท็กซ์ เอเซีย</t>
  </si>
  <si>
    <t>สหกรณ์ออมทรัพย์ไทยออยล์</t>
  </si>
  <si>
    <t>สหกรณ์ออมทรัพย์ธุรกิจก๊าซ ปตท.</t>
  </si>
  <si>
    <t>สหกรณ์ออมทรัพย์นาวิกโยธิน</t>
  </si>
  <si>
    <t>สหกรณ์ออมทรัพย์บริษัท อีแอนด์เอช พรีซิชั่น (ประเทศไทย)</t>
  </si>
  <si>
    <t>สหกรณ์ออมทรัพย์บริษัท โอเรียนเต็ลคอปเปอร์</t>
  </si>
  <si>
    <t>สหกรณ์ออมทรัพย์บริษัทอาหารสยาม (มหาชน)</t>
  </si>
  <si>
    <t>สหกรณ์ออมทรัพย์ผู้ผลิตเครื่องปรับอากาศมิตซูบิชิ (ประเทศไทย)</t>
  </si>
  <si>
    <t>สหกรณ์ออมทรัพย์พนักงาน ซัมมิท แหลมฉบัง โอโต บอดี้ เวิร์ค</t>
  </si>
  <si>
    <t>สหกรณ์ออมทรัพย์พนักงาน บ.มัลติแบกซ์ (มหาชน)</t>
  </si>
  <si>
    <t>สหกรณ์ออมทรัพย์พนักงาน บริษัท เเคร์เท็กซ์ เอเซีย</t>
  </si>
  <si>
    <t>สหกรณ์ออมทรัพย์พนักงาน บริษัท ซานเซน เซอิโค ไทย</t>
  </si>
  <si>
    <t>สหกรณ์ออมทรัพย์พนักงานพีคิว เคมิคอลล์ (ประเทศไทย)</t>
  </si>
  <si>
    <t>สหกรณ์ออมทรัพย์พนักงานฟูจิตสึ เจเนอรัล</t>
  </si>
  <si>
    <t>สหกรณ์ออมทรัพย์พนักงานไลอ้อน(ประเทศไทย)และในเครือ</t>
  </si>
  <si>
    <t>สหกรณ์ออมทรัพย์พยัคฆ์น้อย</t>
  </si>
  <si>
    <t>สหกรณ์ออมทรัพย์มณฑลทหารบกที่ 14</t>
  </si>
  <si>
    <t>สหกรณ์ออมทรัพย์มิตซูบิชิ เอลเลเวเตอร์ เอเซีย</t>
  </si>
  <si>
    <t>สหกรณ์ออมทรัพย์โรงพยาบาลชลบุรี</t>
  </si>
  <si>
    <t>สหกรณ์ออมทรัพย์ศูนย์ฝึกอบรมตำรวจภูธรภาค 2</t>
  </si>
  <si>
    <t>สหกรณ์ออมทรัพย์สยามโตโยต้าอุตสาหกรรม</t>
  </si>
  <si>
    <t>สหกรณ์ออมทรัพย์สหภาพแรงงานอุตสาหกรรมท่อเหล็ก</t>
  </si>
  <si>
    <t>สหกรณ์ออมทรัพย์สาธารณสุขชลบุรี</t>
  </si>
  <si>
    <t>ร้านสหกรณ์กองบัญชาการช่วยรบที่ 1</t>
  </si>
  <si>
    <t>ร้านสหกรณ์ไทยออยล์</t>
  </si>
  <si>
    <t>ร้านสหกรณ์พนักงานมิตซูบิชิมอเตอร์ส</t>
  </si>
  <si>
    <t>ร้านสหกรณ์วิทยาลัยอาชีวศึกษาชลบุรี</t>
  </si>
  <si>
    <t>สหกรณ์เคหสถานบ้านมั่นคงพลูตาหลวง</t>
  </si>
  <si>
    <t>ยังไม่เริ่มดำเนินการ</t>
  </si>
  <si>
    <t>สหกรณ์ เคหสถาน บ้านมั่นคงเขาน้อยพัทยา</t>
  </si>
  <si>
    <t>สหกรณ์กสิกรรมวิถีมาบเอื้อง</t>
  </si>
  <si>
    <t>สหกรณ์เคหสถานบ้านมั่นคงโชคดีพัฒนา</t>
  </si>
  <si>
    <t>สหกรณ์เดินรถบ้านเกาะล้าน</t>
  </si>
  <si>
    <t>สหกรณ์เดินรถพัทยา</t>
  </si>
  <si>
    <t>สหกรณ์เดินรถสัตหีบ</t>
  </si>
  <si>
    <t>สหกรณ์แท็กซี่พัฒนาบ่อทอง</t>
  </si>
  <si>
    <t>สหกรณ์แท็กซี่โลมา พัทยา</t>
  </si>
  <si>
    <t>สหกรณ์บริการ ส่งเสริมอาชีพเเละวัฒนธรรมชลบุรี</t>
  </si>
  <si>
    <t>สหกรณ์บริการเกาะสีชัง</t>
  </si>
  <si>
    <t>สหกรณ์บริการเดินรถชลบุรี-อ่างศิลา</t>
  </si>
  <si>
    <t>สหกรณ์บริการเดินรถบางละมุง</t>
  </si>
  <si>
    <t>สหกรณ์บริการเดินรถเมืองชลบุรี</t>
  </si>
  <si>
    <t>สหกรณ์บริการพันธมิตรแม่พิมพ์ไทย</t>
  </si>
  <si>
    <t>สหกรณ์บริการพานทอง</t>
  </si>
  <si>
    <t>สหกรณ์บริการรวมใจหมู่บ้านเซ็นทรัลปาร์ค 4 เฟส 2</t>
  </si>
  <si>
    <t>สหกรณ์บริการวิทยาลัยเทคนิคชลบุรี</t>
  </si>
  <si>
    <t>สหกรณ์บริการวิทยาลัยเทคนิคสัตหีบ</t>
  </si>
  <si>
    <t>สหกรณ์บริการศุภนิมิตบ้านบึงประชาร่วมใจ</t>
  </si>
  <si>
    <t>สหกรณ์บริการศุภนิมิตพานทอง</t>
  </si>
  <si>
    <t>สหกรณ์บริการหมู่บ้านเซ็นทรัลปาร์ค 3</t>
  </si>
  <si>
    <t>สหกรณ์บริการหมู่บ้านเซ็นทรัลปาร์ค 5</t>
  </si>
  <si>
    <t>สหกรณ์บ้านมั่นคงเกาะสีชัง</t>
  </si>
  <si>
    <t>สหกรณ์เรือท่องเที่ยวเมืองพัทยา</t>
  </si>
  <si>
    <t>สหกรณ์หมู่บ้านกรีนวิลล์บีช</t>
  </si>
  <si>
    <t>สหกรณ์หมู่บ้านแกรนด์พาร์ควิลล์</t>
  </si>
  <si>
    <t>สหกรณ์เครดิตยูเนี่ยนไทยนิปปอน เซอิกิ</t>
  </si>
  <si>
    <t>สหกรณ์เครดิตยูเนี่ยน</t>
  </si>
  <si>
    <t>สหกรณ์เครดิตยูเนี่ยนพนัสนิคม</t>
  </si>
  <si>
    <t>สหกรณ์เครดิตยูเนี่ยนพัทยา</t>
  </si>
  <si>
    <t>สหกรณ์เครดิตยูเนี่ยนสยามแซ็กเซิล</t>
  </si>
  <si>
    <t>สหกรณ์เครดิตยูเนี่ยนสยามริคเก้นอินดัสเตรี้ยล</t>
  </si>
  <si>
    <t>สหกรณ์เครดิตยูเนี่ยนสยามอะไหล่</t>
  </si>
  <si>
    <t>เลขทะเบียน 13 หลัก</t>
  </si>
  <si>
    <r>
      <t>   </t>
    </r>
    <r>
      <rPr>
        <b/>
        <sz val="10"/>
        <color rgb="FFCC0066"/>
        <rFont val="MS Sans Serif"/>
        <family val="2"/>
        <charset val="222"/>
      </rPr>
      <t>จังหวัด :  ชลบุรี</t>
    </r>
  </si>
  <si>
    <t xml:space="preserve">    </t>
  </si>
  <si>
    <t>รหัสกลุ่มเกษตรกร</t>
  </si>
  <si>
    <t>ชื่อกลุ่มเกษตรกร</t>
  </si>
  <si>
    <t>กลุ่มเกษตรกรทำนานาป่า</t>
  </si>
  <si>
    <t>กลุ่มเกษตรกรทำประมงท่าเทววงษ์</t>
  </si>
  <si>
    <t>กลุ่มเกษตรกรเพาะเลี้ยงสัตว์น้ำชายฝั่งปากคลองโรงนาค</t>
  </si>
  <si>
    <t xml:space="preserve">ลำดับที่ </t>
  </si>
  <si>
    <r>
      <t>ปีข้อมูล :</t>
    </r>
    <r>
      <rPr>
        <sz val="10"/>
        <color rgb="FFFF0000"/>
        <rFont val="MS Sans Serif"/>
        <family val="2"/>
        <charset val="222"/>
      </rPr>
      <t> 2564    </t>
    </r>
    <r>
      <rPr>
        <b/>
        <sz val="10"/>
        <color rgb="FFFF0000"/>
        <rFont val="MS Sans Serif"/>
        <family val="2"/>
        <charset val="222"/>
      </rPr>
      <t xml:space="preserve">รอบการบันทึก : </t>
    </r>
    <r>
      <rPr>
        <sz val="10"/>
        <color rgb="FFFF0000"/>
        <rFont val="MS Sans Serif"/>
        <family val="2"/>
        <charset val="222"/>
      </rPr>
      <t>31 ธันวาคม  2564</t>
    </r>
  </si>
  <si>
    <r>
      <t>จังหวัด :</t>
    </r>
    <r>
      <rPr>
        <sz val="10"/>
        <color rgb="FFFF0000"/>
        <rFont val="MS Sans Serif"/>
        <family val="2"/>
        <charset val="222"/>
      </rPr>
      <t>  ชลบุรี</t>
    </r>
  </si>
  <si>
    <t>25หรือ 28</t>
  </si>
  <si>
    <t>ตามprafile</t>
  </si>
  <si>
    <t>ยังไม่ส่ง</t>
  </si>
  <si>
    <t xml:space="preserve">สหกรณ์แท็กซี่โลมา พัทยา จำกัด </t>
  </si>
  <si>
    <t>กำไร/(ขาดทุน) ปีบัญชีก่อนหน้า</t>
  </si>
  <si>
    <t>กำไร/(ขาดทุน) ปีบัญชีล่าสุด
(ปี 63/64)</t>
  </si>
  <si>
    <t>ยังไม่ดำเนินธุรกิจ</t>
  </si>
  <si>
    <t>สหกรณ์ออมทรัพย์ มิตซูบิชิมอเตอร์ส ประเทศไทย จำกัด**</t>
  </si>
  <si>
    <t>เลิกสหกรณ์ ประกาศเลิก ณ วันที่ 25 มิ.ย. 64</t>
  </si>
  <si>
    <t>ถอนชื่อออกจากระบบ</t>
  </si>
  <si>
    <t>รายชื่อสหกรณ์ที่เลิก/ชำระบัญชี</t>
  </si>
  <si>
    <t>สกก</t>
  </si>
  <si>
    <t>สป.</t>
  </si>
  <si>
    <t>รส</t>
  </si>
  <si>
    <t>สบ</t>
  </si>
  <si>
    <t>สอ.</t>
  </si>
  <si>
    <t>สค.</t>
  </si>
  <si>
    <t>-</t>
  </si>
  <si>
    <t>สหกรณ์ผู้เลี้ยงไก่ไข่ชลบุรี จำกัด</t>
  </si>
  <si>
    <t>เลิก/ชำระบัญชี</t>
  </si>
  <si>
    <t>สหกรณ์การเกษตรปฏิรูปที่ดินอำเภอหนองใหญ่ (คทช.) จำกัด ปิดบัญชีไม่ได้</t>
  </si>
  <si>
    <t>วันสิ้นปีบัญชี</t>
  </si>
  <si>
    <t>จังหวัด</t>
  </si>
  <si>
    <t>จำนวนสมาชิก (คน)</t>
  </si>
  <si>
    <t>สถานะของสหกรณ์</t>
  </si>
  <si>
    <t>เงินสดและเงินฝากธนาคาร</t>
  </si>
  <si>
    <t>เงินฝากสหกรณ์อื่น-สุทธิ</t>
  </si>
  <si>
    <t>เงินลงทุนระยะสั้น</t>
  </si>
  <si>
    <t>เงินให้กู้ระยะสั้น</t>
  </si>
  <si>
    <t>(รวมดอกเบี้ยค้างรับ) สุทธิ</t>
  </si>
  <si>
    <t>ลูกหนี้ระยะสั้นสุทธิ</t>
  </si>
  <si>
    <t>สินค้าคงเหลือ</t>
  </si>
  <si>
    <t>สินทรัพย์หมุนเวียนอื่น</t>
  </si>
  <si>
    <t>รวมสินทรัพย์หมุนเวียน</t>
  </si>
  <si>
    <t>เงินลงทุนระยะยาว</t>
  </si>
  <si>
    <t>เงินให้กู้ยืมระยะยาว</t>
  </si>
  <si>
    <t>ลูกหนี้ระยะยาวสุทธิ</t>
  </si>
  <si>
    <t>มูลค่าพันธ์สัตว์</t>
  </si>
  <si>
    <t>รวมที่ดิน อาคารและอุปกรณ์ (สุทธิ)</t>
  </si>
  <si>
    <t>สินทรัพย์ไม่หมุนเวียนอื่น</t>
  </si>
  <si>
    <t>รวมสินทรัพย์ไม่หมุนเวียน</t>
  </si>
  <si>
    <t>รวมสินทรัพย์</t>
  </si>
  <si>
    <t>เงินกู้ยืมระยะสั้น และ เงินเบิกเกินบัญชีธนาคาร</t>
  </si>
  <si>
    <t>เจ้าหนี้การค้า</t>
  </si>
  <si>
    <t>ส่วนของหนี้สินไม่หมุนเวียนที่ถึงกำหนดชำระภายใน 1 ปี</t>
  </si>
  <si>
    <t>เงินรับฝากจากสมาชิกคงเหลือ</t>
  </si>
  <si>
    <t>เงินรับฝากสหกรณ์อื่น</t>
  </si>
  <si>
    <t>และอื่นๆ</t>
  </si>
  <si>
    <t>หนี้สินหมุนเวียนอื่น</t>
  </si>
  <si>
    <t>รวมหนี้สินหมุนเวียน</t>
  </si>
  <si>
    <t>เงินกู้ยืมระยะยาว</t>
  </si>
  <si>
    <t>เจ้าหนี้ค่าเช่าซื้อสินทรัพย์</t>
  </si>
  <si>
    <t>หนี้สินไม่หมุนเวียนอื่น</t>
  </si>
  <si>
    <t>รวมหนี้สินไม่หมุนเวียน</t>
  </si>
  <si>
    <t>รวมหนี้สิ้น</t>
  </si>
  <si>
    <t>ทุนสำรอง</t>
  </si>
  <si>
    <t>ทุนสะสมตามข้อบังคับ</t>
  </si>
  <si>
    <t>ระเบียบและอื่นๆ</t>
  </si>
  <si>
    <t>ขาดทุนสะสม</t>
  </si>
  <si>
    <t>กำไรขาดทุนสุทธิประจำปี</t>
  </si>
  <si>
    <t>รวมทุนของสหกรณ์</t>
  </si>
  <si>
    <t>รวมหนี้สินและทุนของสหกรณ์</t>
  </si>
  <si>
    <t>ความเห็นต่องบการเงิน</t>
  </si>
  <si>
    <t>แบบที่เปลี่ยนแปลงไป</t>
  </si>
  <si>
    <t>ชื่อภาค</t>
  </si>
  <si>
    <t>สหกรณ์ออมทรัพย์ ป.พัน 21 รอ. จำกัด</t>
  </si>
  <si>
    <t>ชลบุรี</t>
  </si>
  <si>
    <t>ดำเนินธุรกิจ</t>
  </si>
  <si>
    <t>สตท. 2</t>
  </si>
  <si>
    <t>สหกรณ์ออมทรัพย์สหภาพแรงงานเอสโซ่แห่งประเทศไทย จำกัด</t>
  </si>
  <si>
    <t>สหกรณ์ออมทรัพย์ซียูอีแอล และยูนิไทย ชิปยาร์ดฯ จำกัด</t>
  </si>
  <si>
    <t>หยุดดำเนินธุรกิจ</t>
  </si>
  <si>
    <t>สหกรณ์ออมทรัพย์ ดรายคัลเลอร์ แปซิฟิค จำกัด</t>
  </si>
  <si>
    <t>รายได้ดอกเบี้ยเงินให้กู้</t>
  </si>
  <si>
    <t>ดอกเบี้ยรับเงินฝากธนาคาร</t>
  </si>
  <si>
    <t>ดอกเบี้ยรับเงินฝากสหกรณ์อื่น</t>
  </si>
  <si>
    <t>ผลตอบแทนจากการลงทุน</t>
  </si>
  <si>
    <t>กำไรจากการจำหน่ายเงินลงทุน</t>
  </si>
  <si>
    <t>รายได้หลัก อื่นๆ</t>
  </si>
  <si>
    <t>รวมรายได้อื่น</t>
  </si>
  <si>
    <t>รวมรายได้</t>
  </si>
  <si>
    <t>รวมค่าใช้จ่ายดอกเบี้ยและเงินลงทุน</t>
  </si>
  <si>
    <t>หนี้สงสัยจะสูญ</t>
  </si>
  <si>
    <t>ค่าใช้จ่ายในการดำเนินงาน/อื่นๆ</t>
  </si>
  <si>
    <t>รวมค่าใช้จ่าย</t>
  </si>
  <si>
    <t>กำไร(ขาดทุน)สุทธิ</t>
  </si>
  <si>
    <t>รหัส สตท.</t>
  </si>
  <si>
    <t>สหกรณ์ออมทรัพย์ ร.21 พัน.3 รอ. จำกัด</t>
  </si>
  <si>
    <t>สหกรณ์ออมทรัพย์พนักงาน พีคิว เคมิคอลล์ (ประเทศไทย) จำกัด</t>
  </si>
  <si>
    <t>สหกรณ์ออมทรัพย์ ฐานทัพเรือสัตหีบ จำกัด</t>
  </si>
  <si>
    <t>สหกรณ์ออมทรัพย์มิตซูบิชิเอลเลเวเตอร์เอเซีย จำกัด</t>
  </si>
  <si>
    <t>สหกรณ์ออมทรัพย์ อาจีกาว่า แอนด์ เอส ซี ไอ และดับบลิว ซี พี จำกัด</t>
  </si>
  <si>
    <t>สหกรณ์ออมทรัพย์พนักงานบริษัท แคร์เท็กซ์ เอเซีย จำกัด</t>
  </si>
  <si>
    <t>ชำระบัญชี</t>
  </si>
  <si>
    <t>สหกรณ์ออมทรัพย์บริษัทโอเรียนเต็ลคอปเปอร์ จำกัด</t>
  </si>
  <si>
    <t>สหกรณ์ออมทรัพย์ มิตซูบิชิมอเตอร์ส ประเทศไทย จำกัด</t>
  </si>
  <si>
    <r>
      <t> ขณะนี้มีผู้ online อยู่ </t>
    </r>
    <r>
      <rPr>
        <sz val="10"/>
        <color rgb="FFDE4016"/>
        <rFont val="Arial"/>
        <family val="2"/>
      </rPr>
      <t>3</t>
    </r>
    <r>
      <rPr>
        <sz val="10"/>
        <color rgb="FF2E2E2E"/>
        <rFont val="Arial"/>
        <family val="2"/>
      </rPr>
      <t> คน</t>
    </r>
  </si>
  <si>
    <t>รายได้ธุรกิจหลัก</t>
  </si>
  <si>
    <t>รวมรายได้เฉพาะธุรกิจทั้งสิ้น</t>
  </si>
  <si>
    <t>รวมรายได้อื่น/อื่นๆ</t>
  </si>
  <si>
    <t>ต้นทุนธุรกิจหลัก</t>
  </si>
  <si>
    <t>รวมค่าใช้จ่ายเฉพาะธุรกิจทั้งสิ้น</t>
  </si>
  <si>
    <t xml:space="preserve"> 31 มี.ค. 64</t>
  </si>
  <si>
    <t xml:space="preserve">สหกรณ์บริการหมู่บ้านเซ็นทรัลปาร์ค 5 จำกัด </t>
  </si>
  <si>
    <r>
      <t>สหกรณ์เครดิตยูเนี่ยนพนัสนิคม จำกัด</t>
    </r>
    <r>
      <rPr>
        <sz val="16"/>
        <color rgb="FFFF0000"/>
        <rFont val="TH SarabunPSK"/>
        <family val="2"/>
      </rPr>
      <t xml:space="preserve"> </t>
    </r>
  </si>
  <si>
    <t>A</t>
  </si>
  <si>
    <t>B</t>
  </si>
  <si>
    <t>C</t>
  </si>
  <si>
    <t>F</t>
  </si>
  <si>
    <t>ผลการดำเนินงานปีล่าสุดที่มีการปิดบัญชีในปีงบประมาณ พ.ศ 2564</t>
  </si>
  <si>
    <t>กลุ่มเกษตรกรทำประมงทุ่งสุขลา(ปิดบัญชีไม่ได้)</t>
  </si>
  <si>
    <t xml:space="preserve">กลุ่มเกษตรกรทำนานาป่า </t>
  </si>
  <si>
    <t>ผ่าน</t>
  </si>
  <si>
    <t>ไม่ผ่าน</t>
  </si>
  <si>
    <t xml:space="preserve">เลิก/ชำระบัญชี </t>
  </si>
  <si>
    <t>ตารางที่ 5  ตารางแสดงผลการดำเนินงานของกลุ่มเกษตรกร ในรอบปีบัญชีล่าสุด ประจำปีงบประมาณ พ.ศ. 2564 (ต่อ)</t>
  </si>
  <si>
    <t xml:space="preserve">รวมสมาชิกทั้งหมด (คน) </t>
  </si>
  <si>
    <t>จำนวนกลุ่มเกษตรกร(แห่ง)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</si>
</sst>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#,##0.00_ ;\-#,##0.00\ "/>
    <numFmt numFmtId="165" formatCode="#,##0_ ;\-#,##0\ "/>
    <numFmt numFmtId="166" formatCode="[$-107041E]d\ mmm\ yy;@"/>
    <numFmt numFmtId="167" formatCode="d\ mmm\ yy"/>
  </numFmts>
  <fonts count="64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6"/>
      <color theme="1"/>
      <name val="TH SarabunIT๙"/>
      <family val="2"/>
    </font>
    <font>
      <b/>
      <sz val="14"/>
      <color theme="1"/>
      <name val="TH SarabunIT๙"/>
      <family val="2"/>
    </font>
    <font>
      <sz val="14"/>
      <color theme="1"/>
      <name val="TH SarabunIT๙"/>
      <family val="2"/>
    </font>
    <font>
      <sz val="11"/>
      <color theme="1"/>
      <name val="TH SarabunIT๙"/>
      <family val="2"/>
    </font>
    <font>
      <sz val="14"/>
      <color rgb="FFFF0000"/>
      <name val="TH SarabunIT๙"/>
      <family val="2"/>
    </font>
    <font>
      <b/>
      <sz val="14"/>
      <color rgb="FFFF0000"/>
      <name val="TH SarabunIT๙"/>
      <family val="2"/>
    </font>
    <font>
      <b/>
      <sz val="18"/>
      <name val="TH SarabunPSK"/>
      <family val="2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name val="TH SarabunPSK"/>
      <family val="2"/>
    </font>
    <font>
      <b/>
      <sz val="18"/>
      <color theme="1"/>
      <name val="TH SarabunPSK"/>
      <family val="2"/>
    </font>
    <font>
      <b/>
      <sz val="16"/>
      <color rgb="FFFF0000"/>
      <name val="TH SarabunPSK"/>
      <family val="2"/>
    </font>
    <font>
      <sz val="16"/>
      <color theme="0"/>
      <name val="TH SarabunPSK"/>
      <family val="2"/>
    </font>
    <font>
      <b/>
      <sz val="16"/>
      <color theme="0"/>
      <name val="TH SarabunPSK"/>
      <family val="2"/>
    </font>
    <font>
      <sz val="16"/>
      <color rgb="FFFF0000"/>
      <name val="TH SarabunPSK"/>
      <family val="2"/>
    </font>
    <font>
      <sz val="16"/>
      <name val="TH SarabunPSK"/>
      <family val="2"/>
    </font>
    <font>
      <b/>
      <sz val="16"/>
      <color theme="8" tint="-0.499984740745262"/>
      <name val="TH SarabunPSK"/>
      <family val="2"/>
    </font>
    <font>
      <b/>
      <u/>
      <sz val="16"/>
      <color theme="1"/>
      <name val="TH SarabunPSK"/>
      <family val="2"/>
    </font>
    <font>
      <sz val="16"/>
      <color rgb="FF000000"/>
      <name val="TH SarabunPSK"/>
      <family val="2"/>
    </font>
    <font>
      <sz val="14"/>
      <color rgb="FF002060"/>
      <name val="TH SarabunIT๙"/>
      <family val="2"/>
    </font>
    <font>
      <b/>
      <sz val="14"/>
      <color rgb="FF002060"/>
      <name val="TH SarabunIT๙"/>
      <family val="2"/>
    </font>
    <font>
      <b/>
      <sz val="10"/>
      <color rgb="FFCC0066"/>
      <name val="MS Sans Serif"/>
      <family val="2"/>
      <charset val="222"/>
    </font>
    <font>
      <b/>
      <sz val="10"/>
      <color rgb="FF009900"/>
      <name val="MS Sans Serif"/>
      <family val="2"/>
      <charset val="222"/>
    </font>
    <font>
      <b/>
      <sz val="10"/>
      <color rgb="FFFF0000"/>
      <name val="MS Sans Serif"/>
      <family val="2"/>
      <charset val="222"/>
    </font>
    <font>
      <sz val="10"/>
      <color rgb="FFCC0066"/>
      <name val="MS Sans Serif"/>
      <family val="2"/>
      <charset val="222"/>
    </font>
    <font>
      <b/>
      <sz val="10"/>
      <color rgb="FFFFFFFF"/>
      <name val="MS Sans Serif"/>
      <family val="2"/>
      <charset val="222"/>
    </font>
    <font>
      <sz val="10"/>
      <color theme="1"/>
      <name val="MS Sans Serif"/>
      <family val="2"/>
      <charset val="222"/>
    </font>
    <font>
      <b/>
      <sz val="10"/>
      <color theme="0"/>
      <name val="MS Sans Serif"/>
      <family val="2"/>
      <charset val="222"/>
    </font>
    <font>
      <b/>
      <sz val="11"/>
      <color theme="1"/>
      <name val="Calibri"/>
      <family val="2"/>
      <charset val="222"/>
      <scheme val="minor"/>
    </font>
    <font>
      <sz val="10"/>
      <name val="MS Sans Serif"/>
      <family val="2"/>
      <charset val="222"/>
    </font>
    <font>
      <sz val="11"/>
      <color rgb="FFFF0000"/>
      <name val="Calibri"/>
      <family val="2"/>
      <charset val="222"/>
      <scheme val="minor"/>
    </font>
    <font>
      <sz val="9"/>
      <color rgb="FFFF0000"/>
      <name val="Calibri"/>
      <family val="2"/>
      <scheme val="minor"/>
    </font>
    <font>
      <sz val="10"/>
      <color rgb="FFFF0000"/>
      <name val="MS Sans Serif"/>
      <family val="2"/>
      <charset val="222"/>
    </font>
    <font>
      <b/>
      <sz val="10"/>
      <color rgb="FFFF0066"/>
      <name val="MS Sans Serif"/>
      <family val="2"/>
      <charset val="222"/>
    </font>
    <font>
      <sz val="11"/>
      <color rgb="FFFF0066"/>
      <name val="MS Sans Serif"/>
      <family val="2"/>
      <charset val="222"/>
    </font>
    <font>
      <sz val="10"/>
      <color rgb="FFFF0066"/>
      <name val="MS Sans Serif"/>
      <family val="2"/>
      <charset val="222"/>
    </font>
    <font>
      <b/>
      <sz val="8"/>
      <color rgb="FF2E2E2E"/>
      <name val="Arial"/>
      <family val="2"/>
    </font>
    <font>
      <sz val="8"/>
      <color rgb="FF2E2E2E"/>
      <name val="Arial"/>
      <family val="2"/>
    </font>
    <font>
      <b/>
      <sz val="10"/>
      <color theme="1"/>
      <name val="Calibri"/>
      <family val="2"/>
      <charset val="222"/>
      <scheme val="minor"/>
    </font>
    <font>
      <sz val="10"/>
      <color theme="1"/>
      <name val="Calibri"/>
      <family val="2"/>
      <charset val="222"/>
      <scheme val="minor"/>
    </font>
    <font>
      <sz val="10"/>
      <color rgb="FF2E2E2E"/>
      <name val="Arial"/>
      <family val="2"/>
    </font>
    <font>
      <sz val="10"/>
      <color rgb="FFDE4016"/>
      <name val="Arial"/>
      <family val="2"/>
    </font>
    <font>
      <b/>
      <sz val="11"/>
      <color rgb="FF2E2E2E"/>
      <name val="Arial"/>
      <family val="2"/>
    </font>
    <font>
      <sz val="11"/>
      <color rgb="FF2E2E2E"/>
      <name val="Arial"/>
      <family val="2"/>
    </font>
    <font>
      <sz val="10"/>
      <color theme="1"/>
      <name val="TH SarabunPSK"/>
      <family val="2"/>
    </font>
    <font>
      <b/>
      <sz val="14"/>
      <color rgb="FF2E2E2E"/>
      <name val="TH SarabunPSK"/>
      <family val="2"/>
    </font>
    <font>
      <sz val="14"/>
      <color rgb="FF2E2E2E"/>
      <name val="TH SarabunPSK"/>
      <family val="2"/>
    </font>
    <font>
      <b/>
      <sz val="16"/>
      <color rgb="FF2E2E2E"/>
      <name val="Angsana New"/>
      <family val="1"/>
    </font>
    <font>
      <sz val="16"/>
      <color rgb="FF2E2E2E"/>
      <name val="Angsana New"/>
      <family val="1"/>
    </font>
    <font>
      <b/>
      <sz val="16"/>
      <color rgb="FF2E2E2E"/>
      <name val="AngsanaUPC"/>
      <family val="1"/>
    </font>
    <font>
      <sz val="16"/>
      <color rgb="FF2E2E2E"/>
      <name val="AngsanaUPC"/>
      <family val="1"/>
    </font>
    <font>
      <b/>
      <sz val="16"/>
      <color rgb="FF2E2E2E"/>
      <name val="TH SarabunPSK"/>
      <family val="2"/>
    </font>
    <font>
      <sz val="16"/>
      <color rgb="FF2E2E2E"/>
      <name val="TH SarabunPSK"/>
      <family val="2"/>
    </font>
    <font>
      <sz val="16"/>
      <color theme="8" tint="-0.499984740745262"/>
      <name val="TH SarabunPSK"/>
      <family val="2"/>
    </font>
    <font>
      <sz val="16"/>
      <color theme="0" tint="-4.9989318521683403E-2"/>
      <name val="TH SarabunPSK"/>
      <family val="2"/>
    </font>
    <font>
      <b/>
      <sz val="16"/>
      <color theme="0" tint="-4.9989318521683403E-2"/>
      <name val="TH SarabunPSK"/>
      <family val="2"/>
    </font>
    <font>
      <b/>
      <sz val="14"/>
      <name val="TH SarabunPSK"/>
      <family val="2"/>
    </font>
    <font>
      <sz val="14"/>
      <name val="TH SarabunPSK"/>
      <family val="2"/>
    </font>
    <font>
      <sz val="11"/>
      <name val="TH SarabunPSK"/>
      <family val="2"/>
    </font>
  </fonts>
  <fills count="31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7CE"/>
      </patternFill>
    </fill>
    <fill>
      <patternFill patternType="solid">
        <fgColor rgb="FFFFFF00"/>
        <bgColor indexed="64"/>
      </patternFill>
    </fill>
    <fill>
      <patternFill patternType="solid">
        <fgColor rgb="FFFFCAE4"/>
        <bgColor indexed="64"/>
      </patternFill>
    </fill>
    <fill>
      <patternFill patternType="solid">
        <fgColor rgb="FF0066CC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A7FBA7"/>
        <bgColor indexed="64"/>
      </patternFill>
    </fill>
    <fill>
      <patternFill patternType="solid">
        <fgColor rgb="FFFCE7B4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67BFE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rgb="FF0066CC"/>
      </left>
      <right style="thin">
        <color rgb="FF0066CC"/>
      </right>
      <top style="thin">
        <color rgb="FF0066CC"/>
      </top>
      <bottom style="thin">
        <color rgb="FF0066CC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thin">
        <color rgb="FF0066CC"/>
      </left>
      <right/>
      <top style="thin">
        <color rgb="FF0066CC"/>
      </top>
      <bottom style="thin">
        <color rgb="FF0066CC"/>
      </bottom>
      <diagonal/>
    </border>
    <border>
      <left style="thin">
        <color rgb="FF41742C"/>
      </left>
      <right style="thin">
        <color rgb="FF41742C"/>
      </right>
      <top style="thin">
        <color rgb="FF41742C"/>
      </top>
      <bottom style="thin">
        <color rgb="FF41742C"/>
      </bottom>
      <diagonal/>
    </border>
    <border>
      <left style="thin">
        <color rgb="FFFF0066"/>
      </left>
      <right style="thin">
        <color rgb="FFFF0066"/>
      </right>
      <top style="thin">
        <color rgb="FFFF0066"/>
      </top>
      <bottom style="thin">
        <color rgb="FFFF0066"/>
      </bottom>
      <diagonal/>
    </border>
    <border>
      <left style="thin">
        <color rgb="FFFF0066"/>
      </left>
      <right style="thin">
        <color rgb="FFFF0066"/>
      </right>
      <top style="thin">
        <color rgb="FFFF0066"/>
      </top>
      <bottom/>
      <diagonal/>
    </border>
    <border>
      <left/>
      <right style="thin">
        <color rgb="FFCC0066"/>
      </right>
      <top style="thin">
        <color rgb="FFCC0066"/>
      </top>
      <bottom/>
      <diagonal/>
    </border>
    <border>
      <left style="thin">
        <color rgb="FFCC0066"/>
      </left>
      <right style="thin">
        <color rgb="FFCC0066"/>
      </right>
      <top style="thin">
        <color rgb="FFCC0066"/>
      </top>
      <bottom/>
      <diagonal/>
    </border>
    <border>
      <left style="thin">
        <color rgb="FFCC0066"/>
      </left>
      <right/>
      <top style="thin">
        <color rgb="FFCC0066"/>
      </top>
      <bottom/>
      <diagonal/>
    </border>
    <border>
      <left/>
      <right style="thin">
        <color rgb="FFCC0066"/>
      </right>
      <top style="thin">
        <color rgb="FFFF0066"/>
      </top>
      <bottom style="thin">
        <color rgb="FFFF0066"/>
      </bottom>
      <diagonal/>
    </border>
    <border>
      <left style="thin">
        <color rgb="FFCC0066"/>
      </left>
      <right style="thin">
        <color rgb="FFFF0066"/>
      </right>
      <top style="thin">
        <color rgb="FFFF0066"/>
      </top>
      <bottom style="thin">
        <color rgb="FFFF0066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12" borderId="0" applyNumberFormat="0" applyBorder="0" applyAlignment="0" applyProtection="0"/>
    <xf numFmtId="0" fontId="1" fillId="0" borderId="0"/>
    <xf numFmtId="0" fontId="1" fillId="0" borderId="0"/>
  </cellStyleXfs>
  <cellXfs count="696">
    <xf numFmtId="0" fontId="0" fillId="0" borderId="0" xfId="0"/>
    <xf numFmtId="0" fontId="5" fillId="0" borderId="0" xfId="0" applyFont="1"/>
    <xf numFmtId="0" fontId="7" fillId="0" borderId="0" xfId="0" applyFont="1"/>
    <xf numFmtId="0" fontId="6" fillId="9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/>
    </xf>
    <xf numFmtId="0" fontId="6" fillId="9" borderId="3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7" fillId="0" borderId="1" xfId="0" applyFont="1" applyBorder="1" applyAlignment="1">
      <alignment vertical="center" wrapText="1"/>
    </xf>
    <xf numFmtId="0" fontId="6" fillId="8" borderId="3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6" fillId="8" borderId="4" xfId="0" applyFont="1" applyFill="1" applyBorder="1" applyAlignment="1">
      <alignment horizontal="center" vertical="center" wrapText="1"/>
    </xf>
    <xf numFmtId="0" fontId="8" fillId="0" borderId="0" xfId="0" applyFont="1"/>
    <xf numFmtId="0" fontId="6" fillId="9" borderId="4" xfId="0" applyFont="1" applyFill="1" applyBorder="1" applyAlignment="1">
      <alignment horizontal="center" vertical="center" wrapText="1"/>
    </xf>
    <xf numFmtId="0" fontId="6" fillId="9" borderId="6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indent="3"/>
    </xf>
    <xf numFmtId="43" fontId="9" fillId="0" borderId="1" xfId="1" applyFont="1" applyBorder="1" applyAlignment="1">
      <alignment vertical="center" wrapText="1"/>
    </xf>
    <xf numFmtId="4" fontId="10" fillId="10" borderId="1" xfId="0" applyNumberFormat="1" applyFont="1" applyFill="1" applyBorder="1" applyAlignment="1">
      <alignment vertical="center" wrapText="1"/>
    </xf>
    <xf numFmtId="0" fontId="12" fillId="0" borderId="0" xfId="0" applyFont="1"/>
    <xf numFmtId="0" fontId="13" fillId="0" borderId="5" xfId="0" applyFont="1" applyBorder="1" applyAlignment="1">
      <alignment horizontal="center"/>
    </xf>
    <xf numFmtId="0" fontId="13" fillId="0" borderId="0" xfId="0" applyFont="1"/>
    <xf numFmtId="0" fontId="13" fillId="6" borderId="3" xfId="0" applyFont="1" applyFill="1" applyBorder="1" applyAlignment="1">
      <alignment horizontal="center" vertical="top" wrapText="1"/>
    </xf>
    <xf numFmtId="0" fontId="13" fillId="6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3" fontId="15" fillId="4" borderId="1" xfId="1" applyNumberFormat="1" applyFont="1" applyFill="1" applyBorder="1" applyAlignment="1">
      <alignment horizontal="center" vertical="center" wrapText="1"/>
    </xf>
    <xf numFmtId="4" fontId="15" fillId="4" borderId="1" xfId="1" applyNumberFormat="1" applyFont="1" applyFill="1" applyBorder="1" applyAlignment="1">
      <alignment horizontal="right" vertical="center" wrapText="1"/>
    </xf>
    <xf numFmtId="4" fontId="13" fillId="4" borderId="1" xfId="1" applyNumberFormat="1" applyFont="1" applyFill="1" applyBorder="1" applyAlignment="1">
      <alignment horizontal="right" vertical="center" wrapText="1"/>
    </xf>
    <xf numFmtId="4" fontId="15" fillId="4" borderId="1" xfId="1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3" fontId="13" fillId="2" borderId="1" xfId="1" applyNumberFormat="1" applyFont="1" applyFill="1" applyBorder="1" applyAlignment="1">
      <alignment horizontal="center" vertical="center" wrapText="1"/>
    </xf>
    <xf numFmtId="4" fontId="13" fillId="2" borderId="1" xfId="1" applyNumberFormat="1" applyFont="1" applyFill="1" applyBorder="1" applyAlignment="1">
      <alignment horizontal="center" vertical="center" wrapText="1"/>
    </xf>
    <xf numFmtId="4" fontId="13" fillId="2" borderId="1" xfId="1" applyNumberFormat="1" applyFont="1" applyFill="1" applyBorder="1" applyAlignment="1">
      <alignment horizontal="right" vertical="center" wrapText="1"/>
    </xf>
    <xf numFmtId="4" fontId="16" fillId="2" borderId="1" xfId="1" applyNumberFormat="1" applyFont="1" applyFill="1" applyBorder="1" applyAlignment="1">
      <alignment horizontal="right" vertical="center" wrapText="1"/>
    </xf>
    <xf numFmtId="0" fontId="12" fillId="0" borderId="2" xfId="0" applyFont="1" applyBorder="1" applyAlignment="1">
      <alignment vertical="center" wrapText="1"/>
    </xf>
    <xf numFmtId="166" fontId="12" fillId="0" borderId="2" xfId="0" applyNumberFormat="1" applyFont="1" applyBorder="1" applyAlignment="1">
      <alignment horizontal="center" vertical="center" wrapText="1"/>
    </xf>
    <xf numFmtId="3" fontId="12" fillId="0" borderId="2" xfId="1" applyNumberFormat="1" applyFont="1" applyBorder="1" applyAlignment="1">
      <alignment horizontal="center" vertical="center" wrapText="1"/>
    </xf>
    <xf numFmtId="4" fontId="12" fillId="0" borderId="2" xfId="1" applyNumberFormat="1" applyFont="1" applyBorder="1" applyAlignment="1">
      <alignment horizontal="center" vertical="center" wrapText="1"/>
    </xf>
    <xf numFmtId="1" fontId="12" fillId="0" borderId="2" xfId="0" applyNumberFormat="1" applyFont="1" applyBorder="1" applyAlignment="1">
      <alignment horizontal="center" vertical="center" wrapText="1"/>
    </xf>
    <xf numFmtId="4" fontId="12" fillId="0" borderId="2" xfId="1" applyNumberFormat="1" applyFont="1" applyBorder="1" applyAlignment="1">
      <alignment horizontal="right" vertical="center" wrapText="1"/>
    </xf>
    <xf numFmtId="4" fontId="12" fillId="0" borderId="2" xfId="1" applyNumberFormat="1" applyFont="1" applyBorder="1" applyAlignment="1">
      <alignment horizontal="right"/>
    </xf>
    <xf numFmtId="4" fontId="14" fillId="3" borderId="2" xfId="1" applyNumberFormat="1" applyFont="1" applyFill="1" applyBorder="1" applyAlignment="1">
      <alignment horizontal="right"/>
    </xf>
    <xf numFmtId="4" fontId="13" fillId="10" borderId="2" xfId="1" applyNumberFormat="1" applyFont="1" applyFill="1" applyBorder="1" applyAlignment="1">
      <alignment horizontal="right" vertical="center" wrapText="1"/>
    </xf>
    <xf numFmtId="4" fontId="13" fillId="3" borderId="2" xfId="1" applyNumberFormat="1" applyFont="1" applyFill="1" applyBorder="1" applyAlignment="1">
      <alignment horizontal="right" vertical="center" wrapText="1"/>
    </xf>
    <xf numFmtId="166" fontId="12" fillId="0" borderId="11" xfId="0" applyNumberFormat="1" applyFont="1" applyBorder="1" applyAlignment="1">
      <alignment horizontal="center" vertical="center" wrapText="1"/>
    </xf>
    <xf numFmtId="3" fontId="12" fillId="0" borderId="11" xfId="1" applyNumberFormat="1" applyFont="1" applyBorder="1" applyAlignment="1">
      <alignment horizontal="center" vertical="center" wrapText="1"/>
    </xf>
    <xf numFmtId="4" fontId="12" fillId="0" borderId="11" xfId="1" applyNumberFormat="1" applyFont="1" applyBorder="1" applyAlignment="1">
      <alignment horizontal="center" vertical="center" wrapText="1"/>
    </xf>
    <xf numFmtId="1" fontId="12" fillId="0" borderId="11" xfId="0" applyNumberFormat="1" applyFont="1" applyBorder="1" applyAlignment="1">
      <alignment horizontal="center" vertical="center" wrapText="1"/>
    </xf>
    <xf numFmtId="4" fontId="12" fillId="0" borderId="11" xfId="1" applyNumberFormat="1" applyFont="1" applyBorder="1" applyAlignment="1">
      <alignment horizontal="right" vertical="center" wrapText="1"/>
    </xf>
    <xf numFmtId="4" fontId="12" fillId="0" borderId="11" xfId="1" applyNumberFormat="1" applyFont="1" applyBorder="1" applyAlignment="1">
      <alignment horizontal="right"/>
    </xf>
    <xf numFmtId="4" fontId="14" fillId="10" borderId="11" xfId="1" applyNumberFormat="1" applyFont="1" applyFill="1" applyBorder="1" applyAlignment="1">
      <alignment horizontal="right"/>
    </xf>
    <xf numFmtId="4" fontId="14" fillId="3" borderId="11" xfId="1" applyNumberFormat="1" applyFont="1" applyFill="1" applyBorder="1" applyAlignment="1">
      <alignment horizontal="right"/>
    </xf>
    <xf numFmtId="4" fontId="13" fillId="10" borderId="11" xfId="1" applyNumberFormat="1" applyFont="1" applyFill="1" applyBorder="1" applyAlignment="1">
      <alignment horizontal="right" vertical="center" wrapText="1"/>
    </xf>
    <xf numFmtId="4" fontId="13" fillId="3" borderId="11" xfId="1" applyNumberFormat="1" applyFont="1" applyFill="1" applyBorder="1" applyAlignment="1">
      <alignment horizontal="right" vertical="center" wrapText="1"/>
    </xf>
    <xf numFmtId="0" fontId="17" fillId="11" borderId="11" xfId="0" applyFont="1" applyFill="1" applyBorder="1" applyAlignment="1">
      <alignment vertical="center" wrapText="1"/>
    </xf>
    <xf numFmtId="166" fontId="17" fillId="11" borderId="11" xfId="0" applyNumberFormat="1" applyFont="1" applyFill="1" applyBorder="1" applyAlignment="1">
      <alignment horizontal="center" vertical="center" wrapText="1"/>
    </xf>
    <xf numFmtId="3" fontId="17" fillId="11" borderId="11" xfId="1" applyNumberFormat="1" applyFont="1" applyFill="1" applyBorder="1" applyAlignment="1">
      <alignment horizontal="center" vertical="center" wrapText="1"/>
    </xf>
    <xf numFmtId="4" fontId="17" fillId="11" borderId="11" xfId="1" applyNumberFormat="1" applyFont="1" applyFill="1" applyBorder="1" applyAlignment="1">
      <alignment horizontal="center" vertical="center" wrapText="1"/>
    </xf>
    <xf numFmtId="1" fontId="17" fillId="11" borderId="11" xfId="0" applyNumberFormat="1" applyFont="1" applyFill="1" applyBorder="1" applyAlignment="1">
      <alignment horizontal="center" vertical="center" wrapText="1"/>
    </xf>
    <xf numFmtId="4" fontId="17" fillId="11" borderId="11" xfId="1" applyNumberFormat="1" applyFont="1" applyFill="1" applyBorder="1" applyAlignment="1">
      <alignment horizontal="right" vertical="center" wrapText="1"/>
    </xf>
    <xf numFmtId="4" fontId="17" fillId="11" borderId="11" xfId="1" applyNumberFormat="1" applyFont="1" applyFill="1" applyBorder="1" applyAlignment="1">
      <alignment horizontal="right"/>
    </xf>
    <xf numFmtId="4" fontId="18" fillId="11" borderId="11" xfId="1" applyNumberFormat="1" applyFont="1" applyFill="1" applyBorder="1" applyAlignment="1">
      <alignment horizontal="right"/>
    </xf>
    <xf numFmtId="4" fontId="18" fillId="11" borderId="11" xfId="1" applyNumberFormat="1" applyFont="1" applyFill="1" applyBorder="1" applyAlignment="1">
      <alignment horizontal="right" vertical="center" wrapText="1"/>
    </xf>
    <xf numFmtId="0" fontId="17" fillId="0" borderId="0" xfId="0" applyFont="1"/>
    <xf numFmtId="0" fontId="17" fillId="11" borderId="0" xfId="0" applyFont="1" applyFill="1"/>
    <xf numFmtId="4" fontId="19" fillId="0" borderId="11" xfId="1" applyNumberFormat="1" applyFont="1" applyBorder="1" applyAlignment="1">
      <alignment horizontal="right" vertical="center" wrapText="1"/>
    </xf>
    <xf numFmtId="4" fontId="16" fillId="10" borderId="11" xfId="1" applyNumberFormat="1" applyFont="1" applyFill="1" applyBorder="1" applyAlignment="1">
      <alignment horizontal="right"/>
    </xf>
    <xf numFmtId="4" fontId="16" fillId="3" borderId="11" xfId="1" applyNumberFormat="1" applyFont="1" applyFill="1" applyBorder="1" applyAlignment="1">
      <alignment horizontal="right"/>
    </xf>
    <xf numFmtId="0" fontId="12" fillId="11" borderId="0" xfId="0" applyFont="1" applyFill="1"/>
    <xf numFmtId="4" fontId="13" fillId="10" borderId="7" xfId="1" applyNumberFormat="1" applyFont="1" applyFill="1" applyBorder="1" applyAlignment="1">
      <alignment horizontal="right"/>
    </xf>
    <xf numFmtId="4" fontId="13" fillId="10" borderId="7" xfId="1" applyNumberFormat="1" applyFont="1" applyFill="1" applyBorder="1" applyAlignment="1">
      <alignment horizontal="right" vertical="center" wrapText="1"/>
    </xf>
    <xf numFmtId="4" fontId="13" fillId="3" borderId="7" xfId="1" applyNumberFormat="1" applyFont="1" applyFill="1" applyBorder="1" applyAlignment="1">
      <alignment horizontal="right" vertical="center" wrapText="1"/>
    </xf>
    <xf numFmtId="0" fontId="12" fillId="0" borderId="2" xfId="0" applyFont="1" applyBorder="1" applyAlignment="1">
      <alignment horizontal="center" vertical="center" wrapText="1"/>
    </xf>
    <xf numFmtId="4" fontId="12" fillId="0" borderId="2" xfId="1" applyNumberFormat="1" applyFont="1" applyFill="1" applyBorder="1" applyAlignment="1">
      <alignment horizontal="center" vertical="center" wrapText="1"/>
    </xf>
    <xf numFmtId="4" fontId="13" fillId="10" borderId="2" xfId="1" applyNumberFormat="1" applyFont="1" applyFill="1" applyBorder="1" applyAlignment="1">
      <alignment horizontal="right"/>
    </xf>
    <xf numFmtId="4" fontId="21" fillId="3" borderId="2" xfId="1" applyNumberFormat="1" applyFont="1" applyFill="1" applyBorder="1" applyAlignment="1">
      <alignment horizontal="right"/>
    </xf>
    <xf numFmtId="0" fontId="12" fillId="0" borderId="3" xfId="0" applyFont="1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3" fontId="12" fillId="0" borderId="3" xfId="1" applyNumberFormat="1" applyFont="1" applyBorder="1" applyAlignment="1">
      <alignment horizontal="center" vertical="center" wrapText="1"/>
    </xf>
    <xf numFmtId="4" fontId="12" fillId="0" borderId="3" xfId="1" applyNumberFormat="1" applyFont="1" applyBorder="1" applyAlignment="1">
      <alignment horizontal="center" vertical="center" wrapText="1"/>
    </xf>
    <xf numFmtId="4" fontId="12" fillId="0" borderId="3" xfId="1" applyNumberFormat="1" applyFont="1" applyFill="1" applyBorder="1" applyAlignment="1">
      <alignment horizontal="center" vertical="center" wrapText="1"/>
    </xf>
    <xf numFmtId="4" fontId="12" fillId="0" borderId="3" xfId="1" applyNumberFormat="1" applyFont="1" applyBorder="1" applyAlignment="1">
      <alignment horizontal="right" vertical="center" wrapText="1"/>
    </xf>
    <xf numFmtId="4" fontId="12" fillId="0" borderId="3" xfId="1" applyNumberFormat="1" applyFont="1" applyBorder="1" applyAlignment="1">
      <alignment horizontal="right"/>
    </xf>
    <xf numFmtId="4" fontId="21" fillId="3" borderId="3" xfId="1" applyNumberFormat="1" applyFont="1" applyFill="1" applyBorder="1" applyAlignment="1">
      <alignment horizontal="right"/>
    </xf>
    <xf numFmtId="4" fontId="13" fillId="3" borderId="3" xfId="1" applyNumberFormat="1" applyFont="1" applyFill="1" applyBorder="1" applyAlignment="1">
      <alignment horizontal="right" vertical="center" wrapText="1"/>
    </xf>
    <xf numFmtId="166" fontId="13" fillId="0" borderId="2" xfId="0" applyNumberFormat="1" applyFont="1" applyBorder="1" applyAlignment="1">
      <alignment horizontal="center" vertical="center" wrapText="1"/>
    </xf>
    <xf numFmtId="3" fontId="13" fillId="0" borderId="2" xfId="1" applyNumberFormat="1" applyFont="1" applyBorder="1" applyAlignment="1">
      <alignment horizontal="center" vertical="center" wrapText="1"/>
    </xf>
    <xf numFmtId="4" fontId="13" fillId="0" borderId="2" xfId="1" applyNumberFormat="1" applyFont="1" applyBorder="1" applyAlignment="1">
      <alignment horizontal="center" vertical="center" wrapText="1"/>
    </xf>
    <xf numFmtId="4" fontId="13" fillId="0" borderId="2" xfId="1" applyNumberFormat="1" applyFont="1" applyBorder="1" applyAlignment="1">
      <alignment horizontal="right" vertical="center" wrapText="1"/>
    </xf>
    <xf numFmtId="4" fontId="16" fillId="10" borderId="2" xfId="1" applyNumberFormat="1" applyFont="1" applyFill="1" applyBorder="1" applyAlignment="1">
      <alignment horizontal="right"/>
    </xf>
    <xf numFmtId="4" fontId="16" fillId="3" borderId="2" xfId="1" applyNumberFormat="1" applyFont="1" applyFill="1" applyBorder="1" applyAlignment="1">
      <alignment horizontal="right"/>
    </xf>
    <xf numFmtId="4" fontId="13" fillId="10" borderId="11" xfId="1" applyNumberFormat="1" applyFont="1" applyFill="1" applyBorder="1" applyAlignment="1">
      <alignment horizontal="right"/>
    </xf>
    <xf numFmtId="0" fontId="13" fillId="2" borderId="3" xfId="0" applyFont="1" applyFill="1" applyBorder="1" applyAlignment="1">
      <alignment vertical="center" wrapText="1"/>
    </xf>
    <xf numFmtId="3" fontId="12" fillId="11" borderId="11" xfId="1" applyNumberFormat="1" applyFont="1" applyFill="1" applyBorder="1" applyAlignment="1">
      <alignment horizontal="center" vertical="center" wrapText="1"/>
    </xf>
    <xf numFmtId="4" fontId="12" fillId="11" borderId="11" xfId="1" applyNumberFormat="1" applyFont="1" applyFill="1" applyBorder="1" applyAlignment="1">
      <alignment horizontal="center" vertical="center" wrapText="1"/>
    </xf>
    <xf numFmtId="0" fontId="17" fillId="11" borderId="11" xfId="0" applyFont="1" applyFill="1" applyBorder="1" applyAlignment="1">
      <alignment horizontal="center" vertical="center" wrapText="1"/>
    </xf>
    <xf numFmtId="0" fontId="17" fillId="11" borderId="14" xfId="0" applyFont="1" applyFill="1" applyBorder="1" applyAlignment="1">
      <alignment vertical="center" wrapText="1"/>
    </xf>
    <xf numFmtId="166" fontId="17" fillId="11" borderId="14" xfId="0" applyNumberFormat="1" applyFont="1" applyFill="1" applyBorder="1" applyAlignment="1">
      <alignment horizontal="center" vertical="center" wrapText="1"/>
    </xf>
    <xf numFmtId="1" fontId="17" fillId="11" borderId="14" xfId="0" applyNumberFormat="1" applyFont="1" applyFill="1" applyBorder="1" applyAlignment="1">
      <alignment horizontal="center" vertical="center" wrapText="1"/>
    </xf>
    <xf numFmtId="0" fontId="17" fillId="11" borderId="14" xfId="0" applyFont="1" applyFill="1" applyBorder="1" applyAlignment="1">
      <alignment horizontal="center" vertical="center" wrapText="1"/>
    </xf>
    <xf numFmtId="4" fontId="17" fillId="11" borderId="14" xfId="1" applyNumberFormat="1" applyFont="1" applyFill="1" applyBorder="1" applyAlignment="1">
      <alignment horizontal="right" vertical="center" wrapText="1"/>
    </xf>
    <xf numFmtId="4" fontId="17" fillId="11" borderId="14" xfId="1" applyNumberFormat="1" applyFont="1" applyFill="1" applyBorder="1" applyAlignment="1">
      <alignment horizontal="right"/>
    </xf>
    <xf numFmtId="4" fontId="18" fillId="11" borderId="14" xfId="1" applyNumberFormat="1" applyFont="1" applyFill="1" applyBorder="1" applyAlignment="1">
      <alignment horizontal="right"/>
    </xf>
    <xf numFmtId="4" fontId="18" fillId="11" borderId="14" xfId="1" applyNumberFormat="1" applyFont="1" applyFill="1" applyBorder="1" applyAlignment="1">
      <alignment horizontal="right" vertical="center" wrapText="1"/>
    </xf>
    <xf numFmtId="3" fontId="12" fillId="0" borderId="2" xfId="1" applyNumberFormat="1" applyFont="1" applyFill="1" applyBorder="1" applyAlignment="1">
      <alignment horizontal="center" vertical="center" wrapText="1"/>
    </xf>
    <xf numFmtId="4" fontId="12" fillId="0" borderId="2" xfId="1" applyNumberFormat="1" applyFont="1" applyFill="1" applyBorder="1" applyAlignment="1">
      <alignment horizontal="right" vertical="center" wrapText="1"/>
    </xf>
    <xf numFmtId="4" fontId="13" fillId="0" borderId="2" xfId="1" applyNumberFormat="1" applyFont="1" applyFill="1" applyBorder="1" applyAlignment="1">
      <alignment horizontal="right"/>
    </xf>
    <xf numFmtId="4" fontId="13" fillId="0" borderId="2" xfId="1" applyNumberFormat="1" applyFont="1" applyFill="1" applyBorder="1" applyAlignment="1">
      <alignment horizontal="right" vertical="center" wrapText="1"/>
    </xf>
    <xf numFmtId="4" fontId="12" fillId="0" borderId="11" xfId="1" applyNumberFormat="1" applyFont="1" applyFill="1" applyBorder="1" applyAlignment="1">
      <alignment horizontal="right" vertical="center" wrapText="1"/>
    </xf>
    <xf numFmtId="4" fontId="14" fillId="0" borderId="11" xfId="1" applyNumberFormat="1" applyFont="1" applyFill="1" applyBorder="1" applyAlignment="1">
      <alignment horizontal="right"/>
    </xf>
    <xf numFmtId="4" fontId="13" fillId="0" borderId="11" xfId="1" applyNumberFormat="1" applyFont="1" applyFill="1" applyBorder="1" applyAlignment="1">
      <alignment horizontal="right" vertical="center" wrapText="1"/>
    </xf>
    <xf numFmtId="4" fontId="12" fillId="0" borderId="14" xfId="1" applyNumberFormat="1" applyFont="1" applyBorder="1" applyAlignment="1">
      <alignment horizontal="right" vertical="center" wrapText="1"/>
    </xf>
    <xf numFmtId="4" fontId="14" fillId="3" borderId="14" xfId="1" applyNumberFormat="1" applyFont="1" applyFill="1" applyBorder="1" applyAlignment="1">
      <alignment horizontal="right"/>
    </xf>
    <xf numFmtId="4" fontId="13" fillId="3" borderId="14" xfId="1" applyNumberFormat="1" applyFont="1" applyFill="1" applyBorder="1" applyAlignment="1">
      <alignment horizontal="right" vertical="center" wrapText="1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4" fontId="12" fillId="0" borderId="0" xfId="1" applyNumberFormat="1" applyFont="1" applyFill="1" applyBorder="1" applyAlignment="1">
      <alignment horizontal="center" vertical="center" wrapText="1"/>
    </xf>
    <xf numFmtId="4" fontId="12" fillId="0" borderId="0" xfId="1" applyNumberFormat="1" applyFont="1" applyFill="1" applyBorder="1" applyAlignment="1">
      <alignment horizontal="right" vertical="center" wrapText="1"/>
    </xf>
    <xf numFmtId="4" fontId="12" fillId="0" borderId="0" xfId="1" applyNumberFormat="1" applyFont="1" applyFill="1" applyBorder="1" applyAlignment="1">
      <alignment horizontal="right"/>
    </xf>
    <xf numFmtId="4" fontId="13" fillId="0" borderId="0" xfId="1" applyNumberFormat="1" applyFont="1" applyFill="1" applyBorder="1" applyAlignment="1">
      <alignment horizontal="right"/>
    </xf>
    <xf numFmtId="4" fontId="21" fillId="0" borderId="0" xfId="1" applyNumberFormat="1" applyFont="1" applyFill="1" applyBorder="1" applyAlignment="1">
      <alignment horizontal="right"/>
    </xf>
    <xf numFmtId="4" fontId="13" fillId="0" borderId="0" xfId="1" applyNumberFormat="1" applyFont="1" applyFill="1" applyBorder="1" applyAlignment="1">
      <alignment horizontal="right" vertical="center" wrapText="1"/>
    </xf>
    <xf numFmtId="0" fontId="22" fillId="0" borderId="0" xfId="0" applyFont="1"/>
    <xf numFmtId="0" fontId="12" fillId="0" borderId="0" xfId="0" applyFont="1" applyAlignment="1">
      <alignment horizontal="center"/>
    </xf>
    <xf numFmtId="0" fontId="21" fillId="0" borderId="0" xfId="0" applyFont="1"/>
    <xf numFmtId="0" fontId="13" fillId="7" borderId="3" xfId="0" applyFont="1" applyFill="1" applyBorder="1" applyAlignment="1">
      <alignment horizontal="center" vertical="top" wrapText="1"/>
    </xf>
    <xf numFmtId="0" fontId="13" fillId="7" borderId="1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3" fontId="13" fillId="5" borderId="1" xfId="1" applyNumberFormat="1" applyFont="1" applyFill="1" applyBorder="1" applyAlignment="1">
      <alignment horizontal="center" vertical="center" wrapText="1"/>
    </xf>
    <xf numFmtId="4" fontId="13" fillId="5" borderId="1" xfId="1" applyNumberFormat="1" applyFont="1" applyFill="1" applyBorder="1" applyAlignment="1">
      <alignment horizontal="center" vertical="center" wrapText="1"/>
    </xf>
    <xf numFmtId="4" fontId="13" fillId="5" borderId="1" xfId="1" applyNumberFormat="1" applyFont="1" applyFill="1" applyBorder="1" applyAlignment="1">
      <alignment horizontal="right" vertical="center" wrapText="1"/>
    </xf>
    <xf numFmtId="0" fontId="13" fillId="4" borderId="1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3" fontId="13" fillId="4" borderId="1" xfId="1" applyNumberFormat="1" applyFont="1" applyFill="1" applyBorder="1" applyAlignment="1">
      <alignment horizontal="center" vertical="center" wrapText="1"/>
    </xf>
    <xf numFmtId="4" fontId="13" fillId="4" borderId="1" xfId="1" applyNumberFormat="1" applyFont="1" applyFill="1" applyBorder="1" applyAlignment="1">
      <alignment horizontal="center" vertical="center" wrapText="1"/>
    </xf>
    <xf numFmtId="4" fontId="14" fillId="4" borderId="1" xfId="1" applyNumberFormat="1" applyFont="1" applyFill="1" applyBorder="1" applyAlignment="1">
      <alignment horizontal="right" vertical="center" wrapText="1"/>
    </xf>
    <xf numFmtId="0" fontId="12" fillId="4" borderId="0" xfId="0" applyFont="1" applyFill="1"/>
    <xf numFmtId="0" fontId="12" fillId="0" borderId="1" xfId="0" applyFont="1" applyBorder="1" applyAlignment="1">
      <alignment vertical="center" wrapText="1"/>
    </xf>
    <xf numFmtId="4" fontId="12" fillId="0" borderId="1" xfId="1" applyNumberFormat="1" applyFont="1" applyFill="1" applyBorder="1" applyAlignment="1">
      <alignment horizontal="center" vertical="center" wrapText="1"/>
    </xf>
    <xf numFmtId="0" fontId="20" fillId="0" borderId="11" xfId="3" applyFont="1" applyBorder="1" applyAlignment="1">
      <alignment horizontal="center"/>
    </xf>
    <xf numFmtId="0" fontId="20" fillId="0" borderId="11" xfId="0" applyFont="1" applyBorder="1" applyAlignment="1">
      <alignment vertical="center" wrapText="1"/>
    </xf>
    <xf numFmtId="0" fontId="20" fillId="0" borderId="2" xfId="2" applyFont="1" applyFill="1" applyBorder="1" applyAlignment="1">
      <alignment vertical="center" wrapText="1"/>
    </xf>
    <xf numFmtId="0" fontId="20" fillId="0" borderId="2" xfId="2" applyFont="1" applyFill="1" applyBorder="1" applyAlignment="1">
      <alignment horizontal="center" vertical="center" wrapText="1"/>
    </xf>
    <xf numFmtId="4" fontId="20" fillId="0" borderId="2" xfId="2" applyNumberFormat="1" applyFont="1" applyFill="1" applyBorder="1" applyAlignment="1">
      <alignment horizontal="center" vertical="center" wrapText="1"/>
    </xf>
    <xf numFmtId="0" fontId="12" fillId="0" borderId="11" xfId="0" applyFont="1" applyBorder="1" applyAlignment="1">
      <alignment horizontal="left" wrapText="1"/>
    </xf>
    <xf numFmtId="167" fontId="23" fillId="0" borderId="11" xfId="0" applyNumberFormat="1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3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vertical="center" wrapText="1"/>
    </xf>
    <xf numFmtId="164" fontId="10" fillId="3" borderId="1" xfId="1" applyNumberFormat="1" applyFont="1" applyFill="1" applyBorder="1" applyAlignment="1">
      <alignment vertical="center" wrapText="1"/>
    </xf>
    <xf numFmtId="3" fontId="10" fillId="8" borderId="1" xfId="1" applyNumberFormat="1" applyFont="1" applyFill="1" applyBorder="1" applyAlignment="1">
      <alignment horizontal="center" vertical="center" wrapText="1"/>
    </xf>
    <xf numFmtId="4" fontId="10" fillId="8" borderId="1" xfId="1" applyNumberFormat="1" applyFont="1" applyFill="1" applyBorder="1" applyAlignment="1">
      <alignment horizontal="right" vertical="center" wrapText="1"/>
    </xf>
    <xf numFmtId="165" fontId="10" fillId="9" borderId="1" xfId="1" applyNumberFormat="1" applyFont="1" applyFill="1" applyBorder="1" applyAlignment="1">
      <alignment horizontal="center" vertical="center" wrapText="1"/>
    </xf>
    <xf numFmtId="0" fontId="9" fillId="0" borderId="0" xfId="0" applyFont="1"/>
    <xf numFmtId="0" fontId="9" fillId="0" borderId="1" xfId="0" applyFont="1" applyBorder="1" applyAlignment="1">
      <alignment vertical="center" wrapText="1"/>
    </xf>
    <xf numFmtId="3" fontId="10" fillId="8" borderId="1" xfId="0" applyNumberFormat="1" applyFont="1" applyFill="1" applyBorder="1" applyAlignment="1">
      <alignment horizontal="center" vertical="center" wrapText="1"/>
    </xf>
    <xf numFmtId="4" fontId="10" fillId="8" borderId="1" xfId="0" applyNumberFormat="1" applyFont="1" applyFill="1" applyBorder="1" applyAlignment="1">
      <alignment horizontal="right" vertical="center" wrapText="1"/>
    </xf>
    <xf numFmtId="3" fontId="10" fillId="8" borderId="1" xfId="0" applyNumberFormat="1" applyFont="1" applyFill="1" applyBorder="1" applyAlignment="1">
      <alignment horizontal="right" vertical="center" wrapText="1"/>
    </xf>
    <xf numFmtId="43" fontId="24" fillId="0" borderId="1" xfId="1" applyFont="1" applyBorder="1" applyAlignment="1">
      <alignment vertical="center" wrapText="1"/>
    </xf>
    <xf numFmtId="4" fontId="25" fillId="10" borderId="1" xfId="0" applyNumberFormat="1" applyFont="1" applyFill="1" applyBorder="1" applyAlignment="1">
      <alignment vertical="center" wrapText="1"/>
    </xf>
    <xf numFmtId="4" fontId="25" fillId="8" borderId="1" xfId="0" applyNumberFormat="1" applyFont="1" applyFill="1" applyBorder="1" applyAlignment="1">
      <alignment horizontal="right" vertical="center" wrapText="1"/>
    </xf>
    <xf numFmtId="0" fontId="15" fillId="0" borderId="0" xfId="0" applyFont="1"/>
    <xf numFmtId="0" fontId="12" fillId="0" borderId="1" xfId="0" applyFont="1" applyBorder="1"/>
    <xf numFmtId="0" fontId="12" fillId="0" borderId="3" xfId="0" applyFont="1" applyBorder="1"/>
    <xf numFmtId="0" fontId="12" fillId="0" borderId="2" xfId="0" applyFont="1" applyBorder="1"/>
    <xf numFmtId="0" fontId="12" fillId="0" borderId="1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1" fillId="0" borderId="0" xfId="0" applyFont="1"/>
    <xf numFmtId="0" fontId="17" fillId="11" borderId="11" xfId="0" applyFont="1" applyFill="1" applyBorder="1" applyAlignment="1">
      <alignment horizontal="center"/>
    </xf>
    <xf numFmtId="0" fontId="12" fillId="0" borderId="11" xfId="0" applyFont="1" applyBorder="1" applyAlignment="1">
      <alignment horizontal="center"/>
    </xf>
    <xf numFmtId="0" fontId="12" fillId="2" borderId="1" xfId="0" applyFont="1" applyFill="1" applyBorder="1"/>
    <xf numFmtId="0" fontId="12" fillId="2" borderId="3" xfId="0" applyFont="1" applyFill="1" applyBorder="1"/>
    <xf numFmtId="0" fontId="12" fillId="4" borderId="1" xfId="0" applyFont="1" applyFill="1" applyBorder="1"/>
    <xf numFmtId="0" fontId="17" fillId="11" borderId="13" xfId="0" applyFont="1" applyFill="1" applyBorder="1" applyAlignment="1">
      <alignment vertical="center" wrapText="1"/>
    </xf>
    <xf numFmtId="15" fontId="17" fillId="11" borderId="13" xfId="0" applyNumberFormat="1" applyFont="1" applyFill="1" applyBorder="1" applyAlignment="1">
      <alignment horizontal="center" vertical="center" wrapText="1"/>
    </xf>
    <xf numFmtId="3" fontId="18" fillId="11" borderId="13" xfId="1" applyNumberFormat="1" applyFont="1" applyFill="1" applyBorder="1" applyAlignment="1">
      <alignment horizontal="center" vertical="center" wrapText="1"/>
    </xf>
    <xf numFmtId="4" fontId="18" fillId="11" borderId="13" xfId="1" applyNumberFormat="1" applyFont="1" applyFill="1" applyBorder="1" applyAlignment="1">
      <alignment horizontal="center" vertical="center" wrapText="1"/>
    </xf>
    <xf numFmtId="1" fontId="17" fillId="11" borderId="13" xfId="0" applyNumberFormat="1" applyFont="1" applyFill="1" applyBorder="1" applyAlignment="1">
      <alignment horizontal="center" vertical="center" wrapText="1"/>
    </xf>
    <xf numFmtId="4" fontId="18" fillId="11" borderId="13" xfId="1" applyNumberFormat="1" applyFont="1" applyFill="1" applyBorder="1" applyAlignment="1">
      <alignment horizontal="right" vertical="center" wrapText="1"/>
    </xf>
    <xf numFmtId="4" fontId="17" fillId="11" borderId="13" xfId="1" applyNumberFormat="1" applyFont="1" applyFill="1" applyBorder="1" applyAlignment="1">
      <alignment horizontal="right"/>
    </xf>
    <xf numFmtId="4" fontId="18" fillId="11" borderId="13" xfId="1" applyNumberFormat="1" applyFont="1" applyFill="1" applyBorder="1" applyAlignment="1">
      <alignment horizontal="right"/>
    </xf>
    <xf numFmtId="0" fontId="17" fillId="11" borderId="7" xfId="0" applyFont="1" applyFill="1" applyBorder="1" applyAlignment="1">
      <alignment vertical="center" wrapText="1"/>
    </xf>
    <xf numFmtId="166" fontId="17" fillId="11" borderId="7" xfId="0" applyNumberFormat="1" applyFont="1" applyFill="1" applyBorder="1" applyAlignment="1">
      <alignment horizontal="center" vertical="center" wrapText="1"/>
    </xf>
    <xf numFmtId="3" fontId="17" fillId="11" borderId="7" xfId="1" applyNumberFormat="1" applyFont="1" applyFill="1" applyBorder="1" applyAlignment="1">
      <alignment horizontal="center" vertical="center" wrapText="1"/>
    </xf>
    <xf numFmtId="4" fontId="17" fillId="11" borderId="7" xfId="1" applyNumberFormat="1" applyFont="1" applyFill="1" applyBorder="1" applyAlignment="1">
      <alignment horizontal="center" vertical="center" wrapText="1"/>
    </xf>
    <xf numFmtId="1" fontId="17" fillId="11" borderId="7" xfId="0" applyNumberFormat="1" applyFont="1" applyFill="1" applyBorder="1" applyAlignment="1">
      <alignment horizontal="center" vertical="center" wrapText="1"/>
    </xf>
    <xf numFmtId="4" fontId="17" fillId="11" borderId="7" xfId="1" applyNumberFormat="1" applyFont="1" applyFill="1" applyBorder="1" applyAlignment="1">
      <alignment horizontal="right" vertical="center" wrapText="1"/>
    </xf>
    <xf numFmtId="4" fontId="17" fillId="11" borderId="7" xfId="1" applyNumberFormat="1" applyFont="1" applyFill="1" applyBorder="1" applyAlignment="1">
      <alignment horizontal="right"/>
    </xf>
    <xf numFmtId="4" fontId="18" fillId="11" borderId="7" xfId="1" applyNumberFormat="1" applyFont="1" applyFill="1" applyBorder="1" applyAlignment="1">
      <alignment horizontal="right"/>
    </xf>
    <xf numFmtId="4" fontId="18" fillId="11" borderId="7" xfId="1" applyNumberFormat="1" applyFont="1" applyFill="1" applyBorder="1" applyAlignment="1">
      <alignment horizontal="right" vertical="center" wrapText="1"/>
    </xf>
    <xf numFmtId="0" fontId="26" fillId="0" borderId="0" xfId="0" applyFont="1" applyAlignment="1">
      <alignment horizontal="right" vertical="center" wrapText="1"/>
    </xf>
    <xf numFmtId="0" fontId="26" fillId="0" borderId="0" xfId="0" applyFont="1" applyAlignment="1">
      <alignment horizontal="center" vertical="center" wrapText="1"/>
    </xf>
    <xf numFmtId="0" fontId="27" fillId="0" borderId="0" xfId="0" applyFont="1" applyAlignment="1">
      <alignment horizontal="right" vertical="center" wrapText="1"/>
    </xf>
    <xf numFmtId="0" fontId="27" fillId="0" borderId="0" xfId="0" applyFont="1" applyAlignment="1">
      <alignment horizontal="center" vertical="center" wrapText="1"/>
    </xf>
    <xf numFmtId="0" fontId="28" fillId="0" borderId="0" xfId="0" applyFont="1" applyAlignment="1">
      <alignment horizontal="right" vertical="center" wrapText="1"/>
    </xf>
    <xf numFmtId="0" fontId="28" fillId="0" borderId="0" xfId="0" applyFont="1" applyAlignment="1">
      <alignment horizontal="center" vertical="center" wrapText="1"/>
    </xf>
    <xf numFmtId="0" fontId="17" fillId="11" borderId="13" xfId="0" applyFont="1" applyFill="1" applyBorder="1" applyAlignment="1">
      <alignment horizontal="center"/>
    </xf>
    <xf numFmtId="0" fontId="17" fillId="11" borderId="3" xfId="0" applyFont="1" applyFill="1" applyBorder="1" applyAlignment="1">
      <alignment horizontal="center"/>
    </xf>
    <xf numFmtId="0" fontId="30" fillId="15" borderId="15" xfId="0" applyFont="1" applyFill="1" applyBorder="1" applyAlignment="1">
      <alignment horizontal="center" vertical="center" wrapText="1"/>
    </xf>
    <xf numFmtId="0" fontId="31" fillId="0" borderId="15" xfId="0" applyFont="1" applyBorder="1" applyAlignment="1">
      <alignment horizontal="center" vertical="center" wrapText="1"/>
    </xf>
    <xf numFmtId="0" fontId="31" fillId="0" borderId="15" xfId="0" applyFont="1" applyBorder="1" applyAlignment="1">
      <alignment vertical="center" wrapText="1"/>
    </xf>
    <xf numFmtId="0" fontId="30" fillId="16" borderId="17" xfId="0" applyFont="1" applyFill="1" applyBorder="1" applyAlignment="1">
      <alignment horizontal="center" vertical="center" wrapText="1"/>
    </xf>
    <xf numFmtId="0" fontId="32" fillId="16" borderId="16" xfId="0" applyFont="1" applyFill="1" applyBorder="1" applyAlignment="1">
      <alignment horizontal="center" vertical="center" wrapText="1"/>
    </xf>
    <xf numFmtId="0" fontId="31" fillId="0" borderId="17" xfId="0" applyFont="1" applyBorder="1" applyAlignment="1">
      <alignment vertical="center" wrapText="1"/>
    </xf>
    <xf numFmtId="0" fontId="31" fillId="0" borderId="0" xfId="0" applyFont="1"/>
    <xf numFmtId="1" fontId="33" fillId="0" borderId="18" xfId="0" applyNumberFormat="1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1" fontId="0" fillId="0" borderId="18" xfId="0" applyNumberFormat="1" applyBorder="1" applyAlignment="1">
      <alignment horizontal="left" wrapText="1"/>
    </xf>
    <xf numFmtId="0" fontId="0" fillId="0" borderId="18" xfId="0" applyBorder="1" applyAlignment="1">
      <alignment horizontal="left" wrapText="1"/>
    </xf>
    <xf numFmtId="1" fontId="0" fillId="0" borderId="0" xfId="0" applyNumberFormat="1"/>
    <xf numFmtId="0" fontId="29" fillId="0" borderId="19" xfId="0" applyFont="1" applyBorder="1" applyAlignment="1">
      <alignment horizontal="center" vertical="center" wrapText="1"/>
    </xf>
    <xf numFmtId="1" fontId="0" fillId="13" borderId="18" xfId="0" applyNumberFormat="1" applyFill="1" applyBorder="1" applyAlignment="1">
      <alignment horizontal="left" wrapText="1"/>
    </xf>
    <xf numFmtId="1" fontId="35" fillId="0" borderId="18" xfId="0" applyNumberFormat="1" applyFont="1" applyBorder="1" applyAlignment="1">
      <alignment horizontal="left" wrapText="1"/>
    </xf>
    <xf numFmtId="0" fontId="35" fillId="0" borderId="18" xfId="0" applyFont="1" applyBorder="1" applyAlignment="1">
      <alignment horizontal="left" wrapText="1"/>
    </xf>
    <xf numFmtId="0" fontId="35" fillId="0" borderId="0" xfId="0" applyFont="1"/>
    <xf numFmtId="0" fontId="36" fillId="11" borderId="11" xfId="0" applyFont="1" applyFill="1" applyBorder="1" applyAlignment="1">
      <alignment horizontal="center" vertical="center" wrapText="1"/>
    </xf>
    <xf numFmtId="0" fontId="0" fillId="16" borderId="18" xfId="0" applyFill="1" applyBorder="1" applyAlignment="1">
      <alignment horizontal="left" wrapText="1"/>
    </xf>
    <xf numFmtId="0" fontId="28" fillId="0" borderId="0" xfId="0" applyFont="1" applyAlignment="1">
      <alignment horizontal="left" vertical="center"/>
    </xf>
    <xf numFmtId="0" fontId="32" fillId="16" borderId="18" xfId="0" applyFont="1" applyFill="1" applyBorder="1" applyAlignment="1">
      <alignment horizontal="center" vertical="center" wrapText="1"/>
    </xf>
    <xf numFmtId="0" fontId="31" fillId="0" borderId="18" xfId="0" applyFont="1" applyBorder="1" applyAlignment="1">
      <alignment horizontal="left" wrapText="1"/>
    </xf>
    <xf numFmtId="0" fontId="31" fillId="0" borderId="16" xfId="0" applyFont="1" applyBorder="1"/>
    <xf numFmtId="0" fontId="32" fillId="16" borderId="16" xfId="0" applyFont="1" applyFill="1" applyBorder="1" applyAlignment="1">
      <alignment horizontal="center" vertical="center"/>
    </xf>
    <xf numFmtId="0" fontId="31" fillId="17" borderId="19" xfId="0" applyFont="1" applyFill="1" applyBorder="1"/>
    <xf numFmtId="0" fontId="38" fillId="18" borderId="19" xfId="0" applyFont="1" applyFill="1" applyBorder="1" applyAlignment="1">
      <alignment horizontal="center" vertical="center" wrapText="1"/>
    </xf>
    <xf numFmtId="0" fontId="38" fillId="14" borderId="20" xfId="0" applyFont="1" applyFill="1" applyBorder="1" applyAlignment="1">
      <alignment horizontal="center" vertical="center" wrapText="1"/>
    </xf>
    <xf numFmtId="1" fontId="38" fillId="18" borderId="20" xfId="0" applyNumberFormat="1" applyFont="1" applyFill="1" applyBorder="1" applyAlignment="1">
      <alignment horizontal="center" vertical="center" wrapText="1"/>
    </xf>
    <xf numFmtId="0" fontId="38" fillId="14" borderId="21" xfId="0" applyFont="1" applyFill="1" applyBorder="1" applyAlignment="1">
      <alignment horizontal="center" vertical="center" wrapText="1"/>
    </xf>
    <xf numFmtId="0" fontId="38" fillId="14" borderId="22" xfId="0" applyFont="1" applyFill="1" applyBorder="1" applyAlignment="1">
      <alignment horizontal="center" vertical="center" wrapText="1"/>
    </xf>
    <xf numFmtId="0" fontId="38" fillId="14" borderId="23" xfId="0" applyFont="1" applyFill="1" applyBorder="1" applyAlignment="1">
      <alignment horizontal="center" vertical="center" wrapText="1"/>
    </xf>
    <xf numFmtId="0" fontId="31" fillId="0" borderId="25" xfId="0" applyFont="1" applyBorder="1"/>
    <xf numFmtId="15" fontId="31" fillId="0" borderId="25" xfId="0" applyNumberFormat="1" applyFont="1" applyBorder="1" applyAlignment="1">
      <alignment horizontal="center"/>
    </xf>
    <xf numFmtId="15" fontId="34" fillId="0" borderId="25" xfId="0" applyNumberFormat="1" applyFont="1" applyBorder="1" applyAlignment="1">
      <alignment horizontal="center" vertical="center"/>
    </xf>
    <xf numFmtId="0" fontId="31" fillId="0" borderId="24" xfId="0" applyFont="1" applyBorder="1"/>
    <xf numFmtId="0" fontId="31" fillId="0" borderId="24" xfId="0" applyFont="1" applyBorder="1" applyAlignment="1">
      <alignment horizontal="center"/>
    </xf>
    <xf numFmtId="0" fontId="34" fillId="0" borderId="24" xfId="0" applyFont="1" applyBorder="1" applyAlignment="1">
      <alignment horizontal="center" vertical="center"/>
    </xf>
    <xf numFmtId="0" fontId="29" fillId="0" borderId="19" xfId="0" applyFont="1" applyBorder="1" applyAlignment="1">
      <alignment vertical="center" wrapText="1"/>
    </xf>
    <xf numFmtId="0" fontId="38" fillId="0" borderId="0" xfId="0" applyFont="1" applyAlignment="1">
      <alignment horizontal="right" vertical="center" wrapText="1"/>
    </xf>
    <xf numFmtId="1" fontId="39" fillId="0" borderId="19" xfId="0" applyNumberFormat="1" applyFont="1" applyBorder="1" applyAlignment="1">
      <alignment horizontal="left" wrapText="1"/>
    </xf>
    <xf numFmtId="1" fontId="40" fillId="0" borderId="19" xfId="0" applyNumberFormat="1" applyFont="1" applyBorder="1" applyAlignment="1">
      <alignment horizontal="left" wrapText="1"/>
    </xf>
    <xf numFmtId="0" fontId="40" fillId="0" borderId="0" xfId="0" applyFont="1"/>
    <xf numFmtId="0" fontId="34" fillId="19" borderId="11" xfId="0" quotePrefix="1" applyFont="1" applyFill="1" applyBorder="1" applyAlignment="1">
      <alignment horizontal="center" vertical="center"/>
    </xf>
    <xf numFmtId="15" fontId="34" fillId="19" borderId="11" xfId="0" quotePrefix="1" applyNumberFormat="1" applyFont="1" applyFill="1" applyBorder="1" applyAlignment="1">
      <alignment horizontal="center" vertical="center"/>
    </xf>
    <xf numFmtId="0" fontId="34" fillId="19" borderId="11" xfId="0" applyFont="1" applyFill="1" applyBorder="1" applyAlignment="1">
      <alignment horizontal="center" vertical="center"/>
    </xf>
    <xf numFmtId="15" fontId="34" fillId="19" borderId="11" xfId="0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center"/>
    </xf>
    <xf numFmtId="0" fontId="17" fillId="11" borderId="7" xfId="0" applyFont="1" applyFill="1" applyBorder="1" applyAlignment="1">
      <alignment horizontal="center"/>
    </xf>
    <xf numFmtId="49" fontId="17" fillId="11" borderId="7" xfId="0" applyNumberFormat="1" applyFont="1" applyFill="1" applyBorder="1" applyAlignment="1">
      <alignment horizontal="center" vertical="center" wrapText="1"/>
    </xf>
    <xf numFmtId="3" fontId="18" fillId="11" borderId="7" xfId="1" applyNumberFormat="1" applyFont="1" applyFill="1" applyBorder="1" applyAlignment="1">
      <alignment horizontal="center" vertical="center" wrapText="1"/>
    </xf>
    <xf numFmtId="4" fontId="18" fillId="11" borderId="7" xfId="1" applyNumberFormat="1" applyFont="1" applyFill="1" applyBorder="1" applyAlignment="1">
      <alignment horizontal="center" vertical="center" wrapText="1"/>
    </xf>
    <xf numFmtId="4" fontId="12" fillId="13" borderId="11" xfId="1" applyNumberFormat="1" applyFont="1" applyFill="1" applyBorder="1" applyAlignment="1">
      <alignment horizontal="right" vertical="center" wrapText="1"/>
    </xf>
    <xf numFmtId="0" fontId="12" fillId="13" borderId="0" xfId="0" applyFont="1" applyFill="1"/>
    <xf numFmtId="4" fontId="16" fillId="13" borderId="11" xfId="1" applyNumberFormat="1" applyFont="1" applyFill="1" applyBorder="1" applyAlignment="1">
      <alignment horizontal="right"/>
    </xf>
    <xf numFmtId="4" fontId="14" fillId="13" borderId="11" xfId="1" applyNumberFormat="1" applyFont="1" applyFill="1" applyBorder="1" applyAlignment="1">
      <alignment horizontal="right"/>
    </xf>
    <xf numFmtId="4" fontId="13" fillId="13" borderId="2" xfId="1" applyNumberFormat="1" applyFont="1" applyFill="1" applyBorder="1" applyAlignment="1">
      <alignment horizontal="right" vertical="center" wrapText="1"/>
    </xf>
    <xf numFmtId="4" fontId="13" fillId="13" borderId="11" xfId="1" applyNumberFormat="1" applyFont="1" applyFill="1" applyBorder="1" applyAlignment="1">
      <alignment horizontal="right" vertical="center" wrapText="1"/>
    </xf>
    <xf numFmtId="0" fontId="12" fillId="19" borderId="0" xfId="0" applyFont="1" applyFill="1"/>
    <xf numFmtId="4" fontId="12" fillId="13" borderId="7" xfId="1" applyNumberFormat="1" applyFont="1" applyFill="1" applyBorder="1" applyAlignment="1">
      <alignment horizontal="right" vertical="center" wrapText="1"/>
    </xf>
    <xf numFmtId="4" fontId="13" fillId="13" borderId="7" xfId="1" applyNumberFormat="1" applyFont="1" applyFill="1" applyBorder="1" applyAlignment="1">
      <alignment horizontal="right" vertical="center" wrapText="1"/>
    </xf>
    <xf numFmtId="4" fontId="14" fillId="2" borderId="1" xfId="1" applyNumberFormat="1" applyFont="1" applyFill="1" applyBorder="1" applyAlignment="1">
      <alignment horizontal="right" vertical="center" wrapText="1"/>
    </xf>
    <xf numFmtId="4" fontId="12" fillId="13" borderId="2" xfId="1" applyNumberFormat="1" applyFont="1" applyFill="1" applyBorder="1" applyAlignment="1">
      <alignment horizontal="right" vertical="center" wrapText="1"/>
    </xf>
    <xf numFmtId="4" fontId="14" fillId="13" borderId="2" xfId="1" applyNumberFormat="1" applyFont="1" applyFill="1" applyBorder="1" applyAlignment="1">
      <alignment horizontal="right"/>
    </xf>
    <xf numFmtId="4" fontId="16" fillId="13" borderId="7" xfId="1" applyNumberFormat="1" applyFont="1" applyFill="1" applyBorder="1" applyAlignment="1">
      <alignment horizontal="right"/>
    </xf>
    <xf numFmtId="4" fontId="14" fillId="9" borderId="11" xfId="1" applyNumberFormat="1" applyFont="1" applyFill="1" applyBorder="1" applyAlignment="1">
      <alignment horizontal="right"/>
    </xf>
    <xf numFmtId="0" fontId="12" fillId="9" borderId="0" xfId="0" applyFont="1" applyFill="1"/>
    <xf numFmtId="4" fontId="14" fillId="13" borderId="11" xfId="1" applyNumberFormat="1" applyFont="1" applyFill="1" applyBorder="1" applyAlignment="1">
      <alignment horizontal="right" vertical="center" wrapText="1"/>
    </xf>
    <xf numFmtId="0" fontId="20" fillId="13" borderId="0" xfId="0" applyFont="1" applyFill="1"/>
    <xf numFmtId="0" fontId="12" fillId="20" borderId="11" xfId="0" applyFont="1" applyFill="1" applyBorder="1" applyAlignment="1">
      <alignment horizontal="center"/>
    </xf>
    <xf numFmtId="4" fontId="14" fillId="20" borderId="11" xfId="1" applyNumberFormat="1" applyFont="1" applyFill="1" applyBorder="1" applyAlignment="1">
      <alignment horizontal="right"/>
    </xf>
    <xf numFmtId="0" fontId="12" fillId="20" borderId="0" xfId="0" applyFont="1" applyFill="1"/>
    <xf numFmtId="0" fontId="12" fillId="18" borderId="11" xfId="0" applyFont="1" applyFill="1" applyBorder="1" applyAlignment="1">
      <alignment vertical="center" wrapText="1"/>
    </xf>
    <xf numFmtId="166" fontId="13" fillId="18" borderId="11" xfId="0" applyNumberFormat="1" applyFont="1" applyFill="1" applyBorder="1" applyAlignment="1">
      <alignment horizontal="center" vertical="center" wrapText="1"/>
    </xf>
    <xf numFmtId="3" fontId="13" fillId="18" borderId="11" xfId="1" applyNumberFormat="1" applyFont="1" applyFill="1" applyBorder="1" applyAlignment="1">
      <alignment horizontal="center" vertical="center" wrapText="1"/>
    </xf>
    <xf numFmtId="4" fontId="13" fillId="18" borderId="11" xfId="1" applyNumberFormat="1" applyFont="1" applyFill="1" applyBorder="1" applyAlignment="1">
      <alignment horizontal="center" vertical="center" wrapText="1"/>
    </xf>
    <xf numFmtId="1" fontId="12" fillId="18" borderId="11" xfId="0" applyNumberFormat="1" applyFont="1" applyFill="1" applyBorder="1" applyAlignment="1">
      <alignment horizontal="center" vertical="center" wrapText="1"/>
    </xf>
    <xf numFmtId="4" fontId="13" fillId="18" borderId="11" xfId="1" applyNumberFormat="1" applyFont="1" applyFill="1" applyBorder="1" applyAlignment="1">
      <alignment horizontal="right" vertical="center" wrapText="1"/>
    </xf>
    <xf numFmtId="4" fontId="12" fillId="18" borderId="11" xfId="1" applyNumberFormat="1" applyFont="1" applyFill="1" applyBorder="1" applyAlignment="1">
      <alignment horizontal="right"/>
    </xf>
    <xf numFmtId="4" fontId="13" fillId="18" borderId="11" xfId="1" applyNumberFormat="1" applyFont="1" applyFill="1" applyBorder="1" applyAlignment="1">
      <alignment horizontal="right"/>
    </xf>
    <xf numFmtId="4" fontId="14" fillId="18" borderId="11" xfId="1" applyNumberFormat="1" applyFont="1" applyFill="1" applyBorder="1" applyAlignment="1">
      <alignment horizontal="right"/>
    </xf>
    <xf numFmtId="0" fontId="12" fillId="18" borderId="0" xfId="0" applyFont="1" applyFill="1"/>
    <xf numFmtId="4" fontId="13" fillId="0" borderId="6" xfId="1" applyNumberFormat="1" applyFont="1" applyFill="1" applyBorder="1" applyAlignment="1">
      <alignment horizontal="right" vertical="center" wrapText="1"/>
    </xf>
    <xf numFmtId="0" fontId="17" fillId="11" borderId="14" xfId="0" applyFont="1" applyFill="1" applyBorder="1" applyAlignment="1">
      <alignment horizontal="center"/>
    </xf>
    <xf numFmtId="3" fontId="17" fillId="11" borderId="14" xfId="1" applyNumberFormat="1" applyFont="1" applyFill="1" applyBorder="1" applyAlignment="1">
      <alignment horizontal="center" vertical="center" wrapText="1"/>
    </xf>
    <xf numFmtId="4" fontId="17" fillId="11" borderId="14" xfId="1" applyNumberFormat="1" applyFont="1" applyFill="1" applyBorder="1" applyAlignment="1">
      <alignment horizontal="center" vertical="center" wrapText="1"/>
    </xf>
    <xf numFmtId="0" fontId="20" fillId="0" borderId="11" xfId="0" applyFont="1" applyBorder="1" applyAlignment="1">
      <alignment horizontal="center"/>
    </xf>
    <xf numFmtId="0" fontId="12" fillId="21" borderId="0" xfId="0" applyFont="1" applyFill="1"/>
    <xf numFmtId="0" fontId="12" fillId="2" borderId="0" xfId="0" applyFont="1" applyFill="1"/>
    <xf numFmtId="0" fontId="17" fillId="2" borderId="13" xfId="0" applyFont="1" applyFill="1" applyBorder="1" applyAlignment="1">
      <alignment horizontal="center"/>
    </xf>
    <xf numFmtId="166" fontId="17" fillId="2" borderId="13" xfId="0" applyNumberFormat="1" applyFont="1" applyFill="1" applyBorder="1" applyAlignment="1">
      <alignment horizontal="center" vertical="center" wrapText="1"/>
    </xf>
    <xf numFmtId="3" fontId="17" fillId="2" borderId="13" xfId="1" applyNumberFormat="1" applyFont="1" applyFill="1" applyBorder="1" applyAlignment="1">
      <alignment horizontal="center" vertical="center" wrapText="1"/>
    </xf>
    <xf numFmtId="4" fontId="17" fillId="2" borderId="13" xfId="1" applyNumberFormat="1" applyFont="1" applyFill="1" applyBorder="1" applyAlignment="1">
      <alignment horizontal="center" vertical="center" wrapText="1"/>
    </xf>
    <xf numFmtId="1" fontId="17" fillId="2" borderId="13" xfId="0" applyNumberFormat="1" applyFont="1" applyFill="1" applyBorder="1" applyAlignment="1">
      <alignment horizontal="center" vertical="center" wrapText="1"/>
    </xf>
    <xf numFmtId="4" fontId="12" fillId="2" borderId="13" xfId="1" applyNumberFormat="1" applyFont="1" applyFill="1" applyBorder="1" applyAlignment="1">
      <alignment horizontal="right" vertical="center" wrapText="1"/>
    </xf>
    <xf numFmtId="4" fontId="12" fillId="2" borderId="13" xfId="1" applyNumberFormat="1" applyFont="1" applyFill="1" applyBorder="1" applyAlignment="1">
      <alignment horizontal="right"/>
    </xf>
    <xf numFmtId="4" fontId="14" fillId="2" borderId="13" xfId="1" applyNumberFormat="1" applyFont="1" applyFill="1" applyBorder="1" applyAlignment="1">
      <alignment horizontal="right"/>
    </xf>
    <xf numFmtId="4" fontId="13" fillId="2" borderId="13" xfId="1" applyNumberFormat="1" applyFont="1" applyFill="1" applyBorder="1" applyAlignment="1">
      <alignment horizontal="right" vertical="center" wrapText="1"/>
    </xf>
    <xf numFmtId="49" fontId="17" fillId="2" borderId="14" xfId="0" applyNumberFormat="1" applyFont="1" applyFill="1" applyBorder="1" applyAlignment="1">
      <alignment horizontal="center" vertical="center" wrapText="1"/>
    </xf>
    <xf numFmtId="3" fontId="18" fillId="2" borderId="14" xfId="1" applyNumberFormat="1" applyFont="1" applyFill="1" applyBorder="1" applyAlignment="1">
      <alignment horizontal="center" vertical="center" wrapText="1"/>
    </xf>
    <xf numFmtId="4" fontId="18" fillId="2" borderId="14" xfId="1" applyNumberFormat="1" applyFont="1" applyFill="1" applyBorder="1" applyAlignment="1">
      <alignment horizontal="center" vertical="center" wrapText="1"/>
    </xf>
    <xf numFmtId="1" fontId="17" fillId="2" borderId="14" xfId="0" applyNumberFormat="1" applyFont="1" applyFill="1" applyBorder="1" applyAlignment="1">
      <alignment horizontal="center" vertical="center" wrapText="1"/>
    </xf>
    <xf numFmtId="4" fontId="18" fillId="2" borderId="14" xfId="1" applyNumberFormat="1" applyFont="1" applyFill="1" applyBorder="1" applyAlignment="1">
      <alignment horizontal="right" vertical="center" wrapText="1"/>
    </xf>
    <xf numFmtId="4" fontId="17" fillId="2" borderId="14" xfId="1" applyNumberFormat="1" applyFont="1" applyFill="1" applyBorder="1" applyAlignment="1">
      <alignment horizontal="right"/>
    </xf>
    <xf numFmtId="4" fontId="18" fillId="2" borderId="14" xfId="1" applyNumberFormat="1" applyFont="1" applyFill="1" applyBorder="1" applyAlignment="1">
      <alignment horizontal="right"/>
    </xf>
    <xf numFmtId="0" fontId="17" fillId="2" borderId="0" xfId="0" applyFont="1" applyFill="1"/>
    <xf numFmtId="0" fontId="12" fillId="21" borderId="11" xfId="0" applyFont="1" applyFill="1" applyBorder="1" applyAlignment="1">
      <alignment horizontal="center"/>
    </xf>
    <xf numFmtId="0" fontId="13" fillId="21" borderId="3" xfId="0" applyFont="1" applyFill="1" applyBorder="1" applyAlignment="1">
      <alignment vertical="center" wrapText="1"/>
    </xf>
    <xf numFmtId="0" fontId="13" fillId="21" borderId="3" xfId="0" applyFont="1" applyFill="1" applyBorder="1" applyAlignment="1">
      <alignment horizontal="center" vertical="center" wrapText="1"/>
    </xf>
    <xf numFmtId="3" fontId="13" fillId="21" borderId="3" xfId="1" applyNumberFormat="1" applyFont="1" applyFill="1" applyBorder="1" applyAlignment="1">
      <alignment horizontal="center" vertical="center" wrapText="1"/>
    </xf>
    <xf numFmtId="4" fontId="13" fillId="21" borderId="3" xfId="1" applyNumberFormat="1" applyFont="1" applyFill="1" applyBorder="1" applyAlignment="1">
      <alignment horizontal="center" vertical="center" wrapText="1"/>
    </xf>
    <xf numFmtId="4" fontId="13" fillId="21" borderId="3" xfId="1" applyNumberFormat="1" applyFont="1" applyFill="1" applyBorder="1" applyAlignment="1">
      <alignment horizontal="right" vertical="center" wrapText="1"/>
    </xf>
    <xf numFmtId="0" fontId="12" fillId="0" borderId="7" xfId="0" applyFont="1" applyBorder="1" applyAlignment="1">
      <alignment horizontal="center" vertical="center"/>
    </xf>
    <xf numFmtId="4" fontId="12" fillId="0" borderId="0" xfId="1" applyNumberFormat="1" applyFont="1" applyBorder="1" applyAlignment="1">
      <alignment horizontal="right"/>
    </xf>
    <xf numFmtId="4" fontId="13" fillId="10" borderId="0" xfId="1" applyNumberFormat="1" applyFont="1" applyFill="1" applyBorder="1" applyAlignment="1">
      <alignment horizontal="right"/>
    </xf>
    <xf numFmtId="4" fontId="21" fillId="3" borderId="0" xfId="1" applyNumberFormat="1" applyFont="1" applyFill="1" applyBorder="1" applyAlignment="1">
      <alignment horizontal="right"/>
    </xf>
    <xf numFmtId="4" fontId="13" fillId="10" borderId="0" xfId="1" applyNumberFormat="1" applyFont="1" applyFill="1" applyBorder="1" applyAlignment="1">
      <alignment horizontal="right" vertical="center" wrapText="1"/>
    </xf>
    <xf numFmtId="4" fontId="13" fillId="3" borderId="0" xfId="1" applyNumberFormat="1" applyFont="1" applyFill="1" applyBorder="1" applyAlignment="1">
      <alignment horizontal="right" vertical="center" wrapText="1"/>
    </xf>
    <xf numFmtId="3" fontId="12" fillId="0" borderId="0" xfId="1" applyNumberFormat="1" applyFont="1" applyBorder="1" applyAlignment="1">
      <alignment horizontal="center" vertical="center" wrapText="1"/>
    </xf>
    <xf numFmtId="4" fontId="12" fillId="0" borderId="0" xfId="1" applyNumberFormat="1" applyFont="1" applyBorder="1" applyAlignment="1">
      <alignment horizontal="center" vertical="center" wrapText="1"/>
    </xf>
    <xf numFmtId="4" fontId="12" fillId="0" borderId="0" xfId="1" applyNumberFormat="1" applyFont="1" applyBorder="1" applyAlignment="1">
      <alignment horizontal="right" vertical="center" wrapText="1"/>
    </xf>
    <xf numFmtId="4" fontId="13" fillId="0" borderId="6" xfId="1" applyNumberFormat="1" applyFont="1" applyFill="1" applyBorder="1" applyAlignment="1">
      <alignment horizontal="right"/>
    </xf>
    <xf numFmtId="4" fontId="13" fillId="10" borderId="13" xfId="1" applyNumberFormat="1" applyFont="1" applyFill="1" applyBorder="1" applyAlignment="1">
      <alignment horizontal="right" vertical="center" wrapText="1"/>
    </xf>
    <xf numFmtId="4" fontId="12" fillId="0" borderId="1" xfId="1" applyNumberFormat="1" applyFont="1" applyFill="1" applyBorder="1" applyAlignment="1">
      <alignment horizontal="right" vertical="center" wrapText="1"/>
    </xf>
    <xf numFmtId="4" fontId="13" fillId="0" borderId="1" xfId="1" applyNumberFormat="1" applyFont="1" applyFill="1" applyBorder="1" applyAlignment="1">
      <alignment horizontal="right"/>
    </xf>
    <xf numFmtId="4" fontId="13" fillId="0" borderId="1" xfId="1" applyNumberFormat="1" applyFont="1" applyFill="1" applyBorder="1" applyAlignment="1">
      <alignment horizontal="right" vertical="center" wrapText="1"/>
    </xf>
    <xf numFmtId="0" fontId="20" fillId="0" borderId="0" xfId="0" applyFont="1"/>
    <xf numFmtId="0" fontId="34" fillId="0" borderId="11" xfId="0" applyFont="1" applyBorder="1" applyAlignment="1">
      <alignment horizontal="center" vertical="center"/>
    </xf>
    <xf numFmtId="15" fontId="34" fillId="0" borderId="11" xfId="0" applyNumberFormat="1" applyFont="1" applyBorder="1" applyAlignment="1">
      <alignment horizontal="center" vertical="center"/>
    </xf>
    <xf numFmtId="4" fontId="18" fillId="11" borderId="3" xfId="1" applyNumberFormat="1" applyFont="1" applyFill="1" applyBorder="1" applyAlignment="1">
      <alignment horizontal="right" vertical="center" wrapText="1"/>
    </xf>
    <xf numFmtId="0" fontId="18" fillId="11" borderId="3" xfId="0" applyFont="1" applyFill="1" applyBorder="1" applyAlignment="1">
      <alignment vertical="center" wrapText="1"/>
    </xf>
    <xf numFmtId="166" fontId="17" fillId="11" borderId="3" xfId="0" applyNumberFormat="1" applyFont="1" applyFill="1" applyBorder="1" applyAlignment="1">
      <alignment horizontal="center" vertical="center" wrapText="1"/>
    </xf>
    <xf numFmtId="3" fontId="17" fillId="11" borderId="3" xfId="1" applyNumberFormat="1" applyFont="1" applyFill="1" applyBorder="1" applyAlignment="1">
      <alignment horizontal="center" vertical="center" wrapText="1"/>
    </xf>
    <xf numFmtId="4" fontId="17" fillId="11" borderId="3" xfId="1" applyNumberFormat="1" applyFont="1" applyFill="1" applyBorder="1" applyAlignment="1">
      <alignment horizontal="center" vertical="center" wrapText="1"/>
    </xf>
    <xf numFmtId="1" fontId="17" fillId="11" borderId="3" xfId="0" applyNumberFormat="1" applyFont="1" applyFill="1" applyBorder="1" applyAlignment="1">
      <alignment horizontal="center" vertical="center" wrapText="1"/>
    </xf>
    <xf numFmtId="4" fontId="17" fillId="11" borderId="3" xfId="1" applyNumberFormat="1" applyFont="1" applyFill="1" applyBorder="1" applyAlignment="1">
      <alignment horizontal="right" vertical="center" wrapText="1"/>
    </xf>
    <xf numFmtId="4" fontId="18" fillId="11" borderId="3" xfId="1" applyNumberFormat="1" applyFont="1" applyFill="1" applyBorder="1" applyAlignment="1">
      <alignment horizontal="right"/>
    </xf>
    <xf numFmtId="166" fontId="12" fillId="0" borderId="1" xfId="0" applyNumberFormat="1" applyFont="1" applyBorder="1" applyAlignment="1">
      <alignment horizontal="center" vertical="center" wrapText="1"/>
    </xf>
    <xf numFmtId="3" fontId="12" fillId="0" borderId="1" xfId="1" applyNumberFormat="1" applyFont="1" applyFill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 vertical="center" wrapText="1"/>
    </xf>
    <xf numFmtId="4" fontId="16" fillId="0" borderId="1" xfId="1" applyNumberFormat="1" applyFont="1" applyFill="1" applyBorder="1" applyAlignment="1">
      <alignment horizontal="right"/>
    </xf>
    <xf numFmtId="0" fontId="17" fillId="2" borderId="1" xfId="0" applyFont="1" applyFill="1" applyBorder="1" applyAlignment="1">
      <alignment horizontal="center"/>
    </xf>
    <xf numFmtId="3" fontId="12" fillId="11" borderId="7" xfId="1" applyNumberFormat="1" applyFont="1" applyFill="1" applyBorder="1" applyAlignment="1">
      <alignment horizontal="center" vertical="center" wrapText="1"/>
    </xf>
    <xf numFmtId="4" fontId="12" fillId="11" borderId="7" xfId="1" applyNumberFormat="1" applyFont="1" applyFill="1" applyBorder="1" applyAlignment="1">
      <alignment horizontal="center" vertical="center" wrapText="1"/>
    </xf>
    <xf numFmtId="0" fontId="17" fillId="11" borderId="7" xfId="0" applyFont="1" applyFill="1" applyBorder="1" applyAlignment="1">
      <alignment horizontal="center" vertical="center" wrapText="1"/>
    </xf>
    <xf numFmtId="0" fontId="17" fillId="11" borderId="4" xfId="0" applyFont="1" applyFill="1" applyBorder="1" applyAlignment="1">
      <alignment horizontal="center"/>
    </xf>
    <xf numFmtId="0" fontId="17" fillId="11" borderId="4" xfId="0" applyFont="1" applyFill="1" applyBorder="1" applyAlignment="1">
      <alignment vertical="center" wrapText="1"/>
    </xf>
    <xf numFmtId="0" fontId="17" fillId="11" borderId="4" xfId="0" applyFont="1" applyFill="1" applyBorder="1" applyAlignment="1">
      <alignment horizontal="center" vertical="center" wrapText="1"/>
    </xf>
    <xf numFmtId="3" fontId="17" fillId="11" borderId="4" xfId="1" applyNumberFormat="1" applyFont="1" applyFill="1" applyBorder="1" applyAlignment="1">
      <alignment horizontal="center" vertical="center" wrapText="1"/>
    </xf>
    <xf numFmtId="4" fontId="17" fillId="11" borderId="4" xfId="1" applyNumberFormat="1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3" fontId="17" fillId="2" borderId="1" xfId="1" applyNumberFormat="1" applyFont="1" applyFill="1" applyBorder="1" applyAlignment="1">
      <alignment horizontal="center" vertical="center" wrapText="1"/>
    </xf>
    <xf numFmtId="4" fontId="17" fillId="2" borderId="1" xfId="1" applyNumberFormat="1" applyFont="1" applyFill="1" applyBorder="1" applyAlignment="1">
      <alignment horizontal="center" vertical="center" wrapText="1"/>
    </xf>
    <xf numFmtId="1" fontId="12" fillId="2" borderId="1" xfId="0" applyNumberFormat="1" applyFont="1" applyFill="1" applyBorder="1" applyAlignment="1">
      <alignment horizontal="center" vertical="center" wrapText="1"/>
    </xf>
    <xf numFmtId="4" fontId="12" fillId="2" borderId="1" xfId="1" applyNumberFormat="1" applyFont="1" applyFill="1" applyBorder="1" applyAlignment="1">
      <alignment horizontal="right" vertical="center" wrapText="1"/>
    </xf>
    <xf numFmtId="4" fontId="12" fillId="2" borderId="1" xfId="1" applyNumberFormat="1" applyFont="1" applyFill="1" applyBorder="1" applyAlignment="1">
      <alignment horizontal="right"/>
    </xf>
    <xf numFmtId="4" fontId="13" fillId="2" borderId="1" xfId="1" applyNumberFormat="1" applyFont="1" applyFill="1" applyBorder="1" applyAlignment="1">
      <alignment horizontal="right"/>
    </xf>
    <xf numFmtId="4" fontId="21" fillId="2" borderId="1" xfId="1" applyNumberFormat="1" applyFont="1" applyFill="1" applyBorder="1" applyAlignment="1">
      <alignment horizontal="right"/>
    </xf>
    <xf numFmtId="166" fontId="17" fillId="11" borderId="13" xfId="0" applyNumberFormat="1" applyFont="1" applyFill="1" applyBorder="1" applyAlignment="1">
      <alignment horizontal="center" vertical="center" wrapText="1"/>
    </xf>
    <xf numFmtId="3" fontId="17" fillId="11" borderId="13" xfId="1" applyNumberFormat="1" applyFont="1" applyFill="1" applyBorder="1" applyAlignment="1">
      <alignment horizontal="center" vertical="center" wrapText="1"/>
    </xf>
    <xf numFmtId="4" fontId="17" fillId="11" borderId="13" xfId="1" applyNumberFormat="1" applyFont="1" applyFill="1" applyBorder="1" applyAlignment="1">
      <alignment horizontal="center" vertical="center" wrapText="1"/>
    </xf>
    <xf numFmtId="4" fontId="17" fillId="11" borderId="13" xfId="1" applyNumberFormat="1" applyFont="1" applyFill="1" applyBorder="1" applyAlignment="1">
      <alignment horizontal="right" vertical="center" wrapText="1"/>
    </xf>
    <xf numFmtId="166" fontId="17" fillId="2" borderId="1" xfId="0" applyNumberFormat="1" applyFont="1" applyFill="1" applyBorder="1" applyAlignment="1">
      <alignment horizontal="center" vertical="center" wrapText="1"/>
    </xf>
    <xf numFmtId="3" fontId="12" fillId="2" borderId="1" xfId="1" applyNumberFormat="1" applyFont="1" applyFill="1" applyBorder="1" applyAlignment="1">
      <alignment horizontal="center" vertical="center" wrapText="1"/>
    </xf>
    <xf numFmtId="4" fontId="12" fillId="2" borderId="1" xfId="1" applyNumberFormat="1" applyFont="1" applyFill="1" applyBorder="1" applyAlignment="1">
      <alignment horizontal="center" vertical="center" wrapText="1"/>
    </xf>
    <xf numFmtId="1" fontId="17" fillId="2" borderId="1" xfId="0" applyNumberFormat="1" applyFont="1" applyFill="1" applyBorder="1" applyAlignment="1">
      <alignment horizontal="center" vertical="center" wrapText="1"/>
    </xf>
    <xf numFmtId="4" fontId="17" fillId="2" borderId="1" xfId="1" applyNumberFormat="1" applyFont="1" applyFill="1" applyBorder="1" applyAlignment="1">
      <alignment horizontal="right" vertical="center" wrapText="1"/>
    </xf>
    <xf numFmtId="4" fontId="17" fillId="2" borderId="1" xfId="1" applyNumberFormat="1" applyFont="1" applyFill="1" applyBorder="1" applyAlignment="1">
      <alignment horizontal="right"/>
    </xf>
    <xf numFmtId="4" fontId="18" fillId="2" borderId="1" xfId="1" applyNumberFormat="1" applyFont="1" applyFill="1" applyBorder="1" applyAlignment="1">
      <alignment horizontal="right"/>
    </xf>
    <xf numFmtId="4" fontId="18" fillId="2" borderId="1" xfId="1" applyNumberFormat="1" applyFont="1" applyFill="1" applyBorder="1" applyAlignment="1">
      <alignment horizontal="right" vertical="center" wrapText="1"/>
    </xf>
    <xf numFmtId="4" fontId="16" fillId="0" borderId="6" xfId="1" applyNumberFormat="1" applyFont="1" applyFill="1" applyBorder="1" applyAlignment="1">
      <alignment horizontal="right"/>
    </xf>
    <xf numFmtId="0" fontId="13" fillId="0" borderId="6" xfId="0" applyFont="1" applyBorder="1" applyAlignment="1">
      <alignment horizontal="center"/>
    </xf>
    <xf numFmtId="0" fontId="13" fillId="0" borderId="6" xfId="0" applyFont="1" applyBorder="1" applyAlignment="1">
      <alignment vertical="center" wrapText="1"/>
    </xf>
    <xf numFmtId="166" fontId="13" fillId="0" borderId="6" xfId="0" applyNumberFormat="1" applyFont="1" applyBorder="1" applyAlignment="1">
      <alignment horizontal="center" vertical="center" wrapText="1"/>
    </xf>
    <xf numFmtId="3" fontId="13" fillId="0" borderId="6" xfId="1" applyNumberFormat="1" applyFont="1" applyFill="1" applyBorder="1" applyAlignment="1">
      <alignment horizontal="center" vertical="center" wrapText="1"/>
    </xf>
    <xf numFmtId="4" fontId="13" fillId="0" borderId="6" xfId="1" applyNumberFormat="1" applyFont="1" applyFill="1" applyBorder="1" applyAlignment="1">
      <alignment horizontal="center" vertical="center" wrapText="1"/>
    </xf>
    <xf numFmtId="1" fontId="13" fillId="0" borderId="6" xfId="0" applyNumberFormat="1" applyFont="1" applyBorder="1" applyAlignment="1">
      <alignment horizontal="center" vertical="center" wrapText="1"/>
    </xf>
    <xf numFmtId="4" fontId="16" fillId="0" borderId="2" xfId="1" applyNumberFormat="1" applyFont="1" applyFill="1" applyBorder="1" applyAlignment="1">
      <alignment horizontal="right"/>
    </xf>
    <xf numFmtId="0" fontId="12" fillId="2" borderId="1" xfId="0" applyFont="1" applyFill="1" applyBorder="1" applyAlignment="1">
      <alignment horizontal="center"/>
    </xf>
    <xf numFmtId="166" fontId="12" fillId="2" borderId="1" xfId="0" applyNumberFormat="1" applyFont="1" applyFill="1" applyBorder="1" applyAlignment="1">
      <alignment horizontal="center" vertical="center" wrapText="1"/>
    </xf>
    <xf numFmtId="4" fontId="16" fillId="2" borderId="1" xfId="1" applyNumberFormat="1" applyFont="1" applyFill="1" applyBorder="1" applyAlignment="1">
      <alignment horizontal="right"/>
    </xf>
    <xf numFmtId="1" fontId="17" fillId="11" borderId="4" xfId="0" applyNumberFormat="1" applyFont="1" applyFill="1" applyBorder="1" applyAlignment="1">
      <alignment horizontal="center" vertical="center" wrapText="1"/>
    </xf>
    <xf numFmtId="4" fontId="17" fillId="11" borderId="4" xfId="1" applyNumberFormat="1" applyFont="1" applyFill="1" applyBorder="1" applyAlignment="1">
      <alignment horizontal="right" vertical="center" wrapText="1"/>
    </xf>
    <xf numFmtId="4" fontId="17" fillId="11" borderId="4" xfId="1" applyNumberFormat="1" applyFont="1" applyFill="1" applyBorder="1" applyAlignment="1">
      <alignment horizontal="right"/>
    </xf>
    <xf numFmtId="4" fontId="18" fillId="11" borderId="4" xfId="1" applyNumberFormat="1" applyFont="1" applyFill="1" applyBorder="1" applyAlignment="1">
      <alignment horizontal="right"/>
    </xf>
    <xf numFmtId="4" fontId="18" fillId="11" borderId="4" xfId="1" applyNumberFormat="1" applyFont="1" applyFill="1" applyBorder="1" applyAlignment="1">
      <alignment horizontal="right" vertical="center" wrapText="1"/>
    </xf>
    <xf numFmtId="0" fontId="20" fillId="22" borderId="11" xfId="0" applyFont="1" applyFill="1" applyBorder="1" applyAlignment="1">
      <alignment vertical="center" wrapText="1"/>
    </xf>
    <xf numFmtId="0" fontId="12" fillId="22" borderId="11" xfId="0" applyFont="1" applyFill="1" applyBorder="1" applyAlignment="1">
      <alignment vertical="center" wrapText="1"/>
    </xf>
    <xf numFmtId="0" fontId="19" fillId="0" borderId="11" xfId="0" applyFont="1" applyBorder="1" applyAlignment="1">
      <alignment vertical="center" wrapText="1"/>
    </xf>
    <xf numFmtId="0" fontId="19" fillId="0" borderId="7" xfId="0" applyFont="1" applyBorder="1" applyAlignment="1">
      <alignment vertical="center" wrapText="1"/>
    </xf>
    <xf numFmtId="0" fontId="20" fillId="22" borderId="11" xfId="0" applyFont="1" applyFill="1" applyBorder="1" applyAlignment="1">
      <alignment horizontal="left" vertical="center" wrapText="1"/>
    </xf>
    <xf numFmtId="4" fontId="12" fillId="22" borderId="2" xfId="1" applyNumberFormat="1" applyFont="1" applyFill="1" applyBorder="1" applyAlignment="1">
      <alignment horizontal="right" vertical="center" wrapText="1"/>
    </xf>
    <xf numFmtId="0" fontId="12" fillId="22" borderId="2" xfId="0" applyFont="1" applyFill="1" applyBorder="1" applyAlignment="1">
      <alignment vertical="center" wrapText="1"/>
    </xf>
    <xf numFmtId="166" fontId="12" fillId="22" borderId="2" xfId="0" applyNumberFormat="1" applyFont="1" applyFill="1" applyBorder="1" applyAlignment="1">
      <alignment horizontal="center" vertical="center" wrapText="1"/>
    </xf>
    <xf numFmtId="3" fontId="12" fillId="22" borderId="2" xfId="1" applyNumberFormat="1" applyFont="1" applyFill="1" applyBorder="1" applyAlignment="1">
      <alignment horizontal="center" vertical="center" wrapText="1"/>
    </xf>
    <xf numFmtId="4" fontId="12" fillId="22" borderId="2" xfId="1" applyNumberFormat="1" applyFont="1" applyFill="1" applyBorder="1" applyAlignment="1">
      <alignment horizontal="center" vertical="center" wrapText="1"/>
    </xf>
    <xf numFmtId="1" fontId="12" fillId="22" borderId="2" xfId="0" applyNumberFormat="1" applyFont="1" applyFill="1" applyBorder="1" applyAlignment="1">
      <alignment horizontal="center" vertical="center" wrapText="1"/>
    </xf>
    <xf numFmtId="0" fontId="12" fillId="22" borderId="2" xfId="0" applyFont="1" applyFill="1" applyBorder="1" applyAlignment="1">
      <alignment horizontal="center"/>
    </xf>
    <xf numFmtId="0" fontId="12" fillId="22" borderId="11" xfId="0" applyFont="1" applyFill="1" applyBorder="1" applyAlignment="1">
      <alignment horizontal="center"/>
    </xf>
    <xf numFmtId="166" fontId="12" fillId="22" borderId="11" xfId="0" applyNumberFormat="1" applyFont="1" applyFill="1" applyBorder="1" applyAlignment="1">
      <alignment horizontal="center" vertical="center" wrapText="1"/>
    </xf>
    <xf numFmtId="4" fontId="12" fillId="22" borderId="2" xfId="1" applyNumberFormat="1" applyFont="1" applyFill="1" applyBorder="1" applyAlignment="1">
      <alignment horizontal="right"/>
    </xf>
    <xf numFmtId="4" fontId="14" fillId="22" borderId="2" xfId="1" applyNumberFormat="1" applyFont="1" applyFill="1" applyBorder="1" applyAlignment="1">
      <alignment horizontal="right"/>
    </xf>
    <xf numFmtId="4" fontId="12" fillId="22" borderId="11" xfId="1" applyNumberFormat="1" applyFont="1" applyFill="1" applyBorder="1" applyAlignment="1">
      <alignment horizontal="right" vertical="center" wrapText="1"/>
    </xf>
    <xf numFmtId="4" fontId="12" fillId="22" borderId="11" xfId="1" applyNumberFormat="1" applyFont="1" applyFill="1" applyBorder="1" applyAlignment="1">
      <alignment horizontal="center" vertical="center" wrapText="1"/>
    </xf>
    <xf numFmtId="1" fontId="12" fillId="22" borderId="11" xfId="0" applyNumberFormat="1" applyFont="1" applyFill="1" applyBorder="1" applyAlignment="1">
      <alignment horizontal="center" vertical="center" wrapText="1"/>
    </xf>
    <xf numFmtId="4" fontId="14" fillId="22" borderId="11" xfId="1" applyNumberFormat="1" applyFont="1" applyFill="1" applyBorder="1" applyAlignment="1">
      <alignment horizontal="right"/>
    </xf>
    <xf numFmtId="4" fontId="12" fillId="22" borderId="11" xfId="1" applyNumberFormat="1" applyFont="1" applyFill="1" applyBorder="1" applyAlignment="1">
      <alignment horizontal="right"/>
    </xf>
    <xf numFmtId="4" fontId="13" fillId="22" borderId="11" xfId="1" applyNumberFormat="1" applyFont="1" applyFill="1" applyBorder="1" applyAlignment="1">
      <alignment horizontal="right"/>
    </xf>
    <xf numFmtId="3" fontId="12" fillId="22" borderId="11" xfId="1" applyNumberFormat="1" applyFont="1" applyFill="1" applyBorder="1" applyAlignment="1">
      <alignment horizontal="center" vertical="center" wrapText="1"/>
    </xf>
    <xf numFmtId="0" fontId="12" fillId="22" borderId="12" xfId="0" applyFont="1" applyFill="1" applyBorder="1" applyAlignment="1">
      <alignment horizontal="center"/>
    </xf>
    <xf numFmtId="1" fontId="12" fillId="22" borderId="11" xfId="0" applyNumberFormat="1" applyFont="1" applyFill="1" applyBorder="1" applyAlignment="1">
      <alignment horizontal="center" wrapText="1"/>
    </xf>
    <xf numFmtId="0" fontId="20" fillId="22" borderId="11" xfId="0" applyFont="1" applyFill="1" applyBorder="1" applyAlignment="1">
      <alignment horizontal="center"/>
    </xf>
    <xf numFmtId="4" fontId="16" fillId="22" borderId="11" xfId="1" applyNumberFormat="1" applyFont="1" applyFill="1" applyBorder="1" applyAlignment="1">
      <alignment horizontal="right"/>
    </xf>
    <xf numFmtId="4" fontId="19" fillId="22" borderId="11" xfId="1" applyNumberFormat="1" applyFont="1" applyFill="1" applyBorder="1" applyAlignment="1">
      <alignment horizontal="right" vertical="center" wrapText="1"/>
    </xf>
    <xf numFmtId="0" fontId="12" fillId="22" borderId="0" xfId="0" applyFont="1" applyFill="1"/>
    <xf numFmtId="0" fontId="12" fillId="22" borderId="7" xfId="0" applyFont="1" applyFill="1" applyBorder="1" applyAlignment="1">
      <alignment horizontal="center"/>
    </xf>
    <xf numFmtId="0" fontId="12" fillId="22" borderId="7" xfId="0" applyFont="1" applyFill="1" applyBorder="1" applyAlignment="1">
      <alignment vertical="center" wrapText="1"/>
    </xf>
    <xf numFmtId="166" fontId="12" fillId="22" borderId="7" xfId="0" applyNumberFormat="1" applyFont="1" applyFill="1" applyBorder="1" applyAlignment="1">
      <alignment horizontal="center" vertical="center" wrapText="1"/>
    </xf>
    <xf numFmtId="3" fontId="12" fillId="22" borderId="7" xfId="1" applyNumberFormat="1" applyFont="1" applyFill="1" applyBorder="1" applyAlignment="1">
      <alignment horizontal="center" vertical="center" wrapText="1"/>
    </xf>
    <xf numFmtId="4" fontId="12" fillId="22" borderId="7" xfId="1" applyNumberFormat="1" applyFont="1" applyFill="1" applyBorder="1" applyAlignment="1">
      <alignment horizontal="center" vertical="center" wrapText="1"/>
    </xf>
    <xf numFmtId="1" fontId="12" fillId="22" borderId="7" xfId="0" applyNumberFormat="1" applyFont="1" applyFill="1" applyBorder="1" applyAlignment="1">
      <alignment horizontal="center" vertical="center" wrapText="1"/>
    </xf>
    <xf numFmtId="4" fontId="12" fillId="22" borderId="7" xfId="1" applyNumberFormat="1" applyFont="1" applyFill="1" applyBorder="1" applyAlignment="1">
      <alignment horizontal="right" vertical="center" wrapText="1"/>
    </xf>
    <xf numFmtId="4" fontId="13" fillId="22" borderId="7" xfId="1" applyNumberFormat="1" applyFont="1" applyFill="1" applyBorder="1" applyAlignment="1">
      <alignment horizontal="right"/>
    </xf>
    <xf numFmtId="4" fontId="14" fillId="22" borderId="7" xfId="1" applyNumberFormat="1" applyFont="1" applyFill="1" applyBorder="1" applyAlignment="1">
      <alignment horizontal="right"/>
    </xf>
    <xf numFmtId="4" fontId="12" fillId="22" borderId="7" xfId="1" applyNumberFormat="1" applyFont="1" applyFill="1" applyBorder="1" applyAlignment="1">
      <alignment horizontal="right"/>
    </xf>
    <xf numFmtId="0" fontId="0" fillId="17" borderId="0" xfId="0" applyFill="1"/>
    <xf numFmtId="0" fontId="41" fillId="17" borderId="0" xfId="0" applyFont="1" applyFill="1" applyAlignment="1">
      <alignment horizontal="center" vertical="center" wrapText="1"/>
    </xf>
    <xf numFmtId="0" fontId="41" fillId="23" borderId="0" xfId="0" applyFont="1" applyFill="1" applyAlignment="1">
      <alignment horizontal="center" vertical="center" wrapText="1"/>
    </xf>
    <xf numFmtId="0" fontId="41" fillId="24" borderId="0" xfId="0" applyFont="1" applyFill="1" applyAlignment="1">
      <alignment horizontal="center" vertical="center" wrapText="1"/>
    </xf>
    <xf numFmtId="0" fontId="41" fillId="25" borderId="0" xfId="0" applyFont="1" applyFill="1" applyAlignment="1">
      <alignment horizontal="center" vertical="center" wrapText="1"/>
    </xf>
    <xf numFmtId="0" fontId="42" fillId="17" borderId="0" xfId="0" applyFont="1" applyFill="1" applyAlignment="1">
      <alignment horizontal="center" vertical="center"/>
    </xf>
    <xf numFmtId="0" fontId="42" fillId="17" borderId="0" xfId="0" applyFont="1" applyFill="1" applyAlignment="1">
      <alignment horizontal="left" vertical="center"/>
    </xf>
    <xf numFmtId="15" fontId="42" fillId="17" borderId="0" xfId="0" applyNumberFormat="1" applyFont="1" applyFill="1" applyAlignment="1">
      <alignment horizontal="center" vertical="center"/>
    </xf>
    <xf numFmtId="0" fontId="42" fillId="17" borderId="0" xfId="0" applyFont="1" applyFill="1" applyAlignment="1">
      <alignment horizontal="right" vertical="center"/>
    </xf>
    <xf numFmtId="4" fontId="42" fillId="17" borderId="0" xfId="0" applyNumberFormat="1" applyFont="1" applyFill="1" applyAlignment="1">
      <alignment horizontal="right" vertical="center"/>
    </xf>
    <xf numFmtId="0" fontId="42" fillId="26" borderId="0" xfId="0" applyFont="1" applyFill="1" applyAlignment="1">
      <alignment horizontal="center" vertical="center"/>
    </xf>
    <xf numFmtId="0" fontId="42" fillId="26" borderId="0" xfId="0" applyFont="1" applyFill="1" applyAlignment="1">
      <alignment horizontal="left" vertical="center"/>
    </xf>
    <xf numFmtId="15" fontId="42" fillId="26" borderId="0" xfId="0" applyNumberFormat="1" applyFont="1" applyFill="1" applyAlignment="1">
      <alignment horizontal="center" vertical="center"/>
    </xf>
    <xf numFmtId="0" fontId="42" fillId="26" borderId="0" xfId="0" applyFont="1" applyFill="1" applyAlignment="1">
      <alignment horizontal="right" vertical="center"/>
    </xf>
    <xf numFmtId="4" fontId="42" fillId="26" borderId="0" xfId="0" applyNumberFormat="1" applyFont="1" applyFill="1" applyAlignment="1">
      <alignment horizontal="right" vertical="center"/>
    </xf>
    <xf numFmtId="4" fontId="41" fillId="26" borderId="0" xfId="0" applyNumberFormat="1" applyFont="1" applyFill="1" applyAlignment="1">
      <alignment horizontal="right" vertical="center"/>
    </xf>
    <xf numFmtId="4" fontId="41" fillId="26" borderId="0" xfId="0" applyNumberFormat="1" applyFont="1" applyFill="1" applyAlignment="1">
      <alignment horizontal="center" vertical="center"/>
    </xf>
    <xf numFmtId="0" fontId="41" fillId="26" borderId="0" xfId="0" applyFont="1" applyFill="1" applyAlignment="1">
      <alignment horizontal="right" vertical="center"/>
    </xf>
    <xf numFmtId="0" fontId="41" fillId="17" borderId="0" xfId="0" applyFont="1" applyFill="1" applyAlignment="1">
      <alignment horizontal="center" vertical="top" wrapText="1"/>
    </xf>
    <xf numFmtId="0" fontId="41" fillId="23" borderId="0" xfId="0" applyFont="1" applyFill="1" applyAlignment="1">
      <alignment horizontal="center" vertical="top" wrapText="1"/>
    </xf>
    <xf numFmtId="0" fontId="41" fillId="27" borderId="0" xfId="0" applyFont="1" applyFill="1" applyAlignment="1">
      <alignment horizontal="center" vertical="top" wrapText="1"/>
    </xf>
    <xf numFmtId="4" fontId="41" fillId="26" borderId="0" xfId="0" applyNumberFormat="1" applyFont="1" applyFill="1" applyAlignment="1">
      <alignment horizontal="right" vertical="center" wrapText="1"/>
    </xf>
    <xf numFmtId="0" fontId="41" fillId="26" borderId="0" xfId="0" applyFont="1" applyFill="1" applyAlignment="1">
      <alignment horizontal="right" vertical="center" wrapText="1"/>
    </xf>
    <xf numFmtId="0" fontId="42" fillId="26" borderId="0" xfId="0" applyFont="1" applyFill="1" applyAlignment="1">
      <alignment horizontal="center" vertical="center" wrapText="1"/>
    </xf>
    <xf numFmtId="4" fontId="13" fillId="22" borderId="11" xfId="1" applyNumberFormat="1" applyFont="1" applyFill="1" applyBorder="1" applyAlignment="1">
      <alignment horizontal="right" vertical="center" wrapText="1"/>
    </xf>
    <xf numFmtId="166" fontId="13" fillId="22" borderId="11" xfId="0" applyNumberFormat="1" applyFont="1" applyFill="1" applyBorder="1" applyAlignment="1">
      <alignment horizontal="center" vertical="center" wrapText="1"/>
    </xf>
    <xf numFmtId="3" fontId="13" fillId="22" borderId="11" xfId="1" applyNumberFormat="1" applyFont="1" applyFill="1" applyBorder="1" applyAlignment="1">
      <alignment horizontal="center" vertical="center" wrapText="1"/>
    </xf>
    <xf numFmtId="4" fontId="13" fillId="22" borderId="11" xfId="1" applyNumberFormat="1" applyFont="1" applyFill="1" applyBorder="1" applyAlignment="1">
      <alignment horizontal="center" vertical="center" wrapText="1"/>
    </xf>
    <xf numFmtId="0" fontId="43" fillId="23" borderId="0" xfId="0" applyFont="1" applyFill="1" applyAlignment="1">
      <alignment horizontal="center" vertical="center"/>
    </xf>
    <xf numFmtId="0" fontId="43" fillId="24" borderId="0" xfId="0" applyFont="1" applyFill="1" applyAlignment="1">
      <alignment horizontal="center" vertical="center"/>
    </xf>
    <xf numFmtId="0" fontId="43" fillId="25" borderId="0" xfId="0" applyFont="1" applyFill="1" applyAlignment="1">
      <alignment horizontal="center" vertical="center"/>
    </xf>
    <xf numFmtId="0" fontId="43" fillId="0" borderId="0" xfId="0" applyFont="1" applyAlignment="1">
      <alignment horizontal="center" vertical="center"/>
    </xf>
    <xf numFmtId="0" fontId="44" fillId="0" borderId="0" xfId="0" applyFont="1"/>
    <xf numFmtId="0" fontId="44" fillId="0" borderId="0" xfId="0" applyFont="1" applyAlignment="1">
      <alignment horizontal="center" vertical="center"/>
    </xf>
    <xf numFmtId="0" fontId="44" fillId="0" borderId="0" xfId="0" applyFont="1" applyAlignment="1">
      <alignment horizontal="left" vertical="center"/>
    </xf>
    <xf numFmtId="15" fontId="44" fillId="0" borderId="0" xfId="0" applyNumberFormat="1" applyFont="1" applyAlignment="1">
      <alignment horizontal="center" vertical="center"/>
    </xf>
    <xf numFmtId="0" fontId="44" fillId="0" borderId="0" xfId="0" applyFont="1" applyAlignment="1">
      <alignment horizontal="right" vertical="center"/>
    </xf>
    <xf numFmtId="4" fontId="44" fillId="0" borderId="0" xfId="0" applyNumberFormat="1" applyFont="1" applyAlignment="1">
      <alignment horizontal="right" vertical="center"/>
    </xf>
    <xf numFmtId="0" fontId="44" fillId="26" borderId="0" xfId="0" applyFont="1" applyFill="1" applyAlignment="1">
      <alignment horizontal="center" vertical="center"/>
    </xf>
    <xf numFmtId="0" fontId="44" fillId="26" borderId="0" xfId="0" applyFont="1" applyFill="1" applyAlignment="1">
      <alignment horizontal="left" vertical="center"/>
    </xf>
    <xf numFmtId="15" fontId="44" fillId="26" borderId="0" xfId="0" applyNumberFormat="1" applyFont="1" applyFill="1" applyAlignment="1">
      <alignment horizontal="center" vertical="center"/>
    </xf>
    <xf numFmtId="0" fontId="44" fillId="26" borderId="0" xfId="0" applyFont="1" applyFill="1" applyAlignment="1">
      <alignment horizontal="right" vertical="center"/>
    </xf>
    <xf numFmtId="4" fontId="44" fillId="26" borderId="0" xfId="0" applyNumberFormat="1" applyFont="1" applyFill="1" applyAlignment="1">
      <alignment horizontal="right" vertical="center"/>
    </xf>
    <xf numFmtId="3" fontId="44" fillId="26" borderId="0" xfId="0" applyNumberFormat="1" applyFont="1" applyFill="1" applyAlignment="1">
      <alignment horizontal="right" vertical="center"/>
    </xf>
    <xf numFmtId="3" fontId="44" fillId="0" borderId="0" xfId="0" applyNumberFormat="1" applyFont="1" applyAlignment="1">
      <alignment horizontal="right" vertical="center"/>
    </xf>
    <xf numFmtId="4" fontId="43" fillId="26" borderId="0" xfId="0" applyNumberFormat="1" applyFont="1" applyFill="1" applyAlignment="1">
      <alignment horizontal="right" vertical="center"/>
    </xf>
    <xf numFmtId="4" fontId="43" fillId="26" borderId="0" xfId="0" applyNumberFormat="1" applyFont="1" applyFill="1" applyAlignment="1">
      <alignment horizontal="center" vertical="center"/>
    </xf>
    <xf numFmtId="0" fontId="43" fillId="26" borderId="0" xfId="0" applyFont="1" applyFill="1" applyAlignment="1">
      <alignment horizontal="right" vertical="center"/>
    </xf>
    <xf numFmtId="0" fontId="45" fillId="0" borderId="0" xfId="0" applyFont="1" applyAlignment="1">
      <alignment horizontal="left" vertical="center"/>
    </xf>
    <xf numFmtId="0" fontId="47" fillId="17" borderId="0" xfId="0" applyFont="1" applyFill="1" applyAlignment="1">
      <alignment horizontal="center" vertical="top" wrapText="1"/>
    </xf>
    <xf numFmtId="0" fontId="47" fillId="23" borderId="0" xfId="0" applyFont="1" applyFill="1" applyAlignment="1">
      <alignment horizontal="center" vertical="top" wrapText="1"/>
    </xf>
    <xf numFmtId="0" fontId="47" fillId="27" borderId="0" xfId="0" applyFont="1" applyFill="1" applyAlignment="1">
      <alignment horizontal="center" vertical="top" wrapText="1"/>
    </xf>
    <xf numFmtId="0" fontId="48" fillId="17" borderId="0" xfId="0" applyFont="1" applyFill="1" applyAlignment="1">
      <alignment horizontal="left" vertical="center"/>
    </xf>
    <xf numFmtId="15" fontId="48" fillId="17" borderId="0" xfId="0" applyNumberFormat="1" applyFont="1" applyFill="1" applyAlignment="1">
      <alignment horizontal="center" vertical="center"/>
    </xf>
    <xf numFmtId="4" fontId="48" fillId="17" borderId="0" xfId="0" applyNumberFormat="1" applyFont="1" applyFill="1" applyAlignment="1">
      <alignment horizontal="right" vertical="center"/>
    </xf>
    <xf numFmtId="0" fontId="48" fillId="17" borderId="0" xfId="0" applyFont="1" applyFill="1" applyAlignment="1">
      <alignment horizontal="right" vertical="center"/>
    </xf>
    <xf numFmtId="0" fontId="48" fillId="26" borderId="0" xfId="0" applyFont="1" applyFill="1" applyAlignment="1">
      <alignment horizontal="left" vertical="center"/>
    </xf>
    <xf numFmtId="15" fontId="48" fillId="26" borderId="0" xfId="0" applyNumberFormat="1" applyFont="1" applyFill="1" applyAlignment="1">
      <alignment horizontal="center" vertical="center"/>
    </xf>
    <xf numFmtId="4" fontId="48" fillId="26" borderId="0" xfId="0" applyNumberFormat="1" applyFont="1" applyFill="1" applyAlignment="1">
      <alignment horizontal="right" vertical="center"/>
    </xf>
    <xf numFmtId="0" fontId="48" fillId="26" borderId="0" xfId="0" applyFont="1" applyFill="1" applyAlignment="1">
      <alignment horizontal="right" vertical="center"/>
    </xf>
    <xf numFmtId="4" fontId="47" fillId="26" borderId="0" xfId="0" applyNumberFormat="1" applyFont="1" applyFill="1" applyAlignment="1">
      <alignment horizontal="right" vertical="center" wrapText="1"/>
    </xf>
    <xf numFmtId="0" fontId="47" fillId="26" borderId="0" xfId="0" applyFont="1" applyFill="1" applyAlignment="1">
      <alignment horizontal="right" vertical="center" wrapText="1"/>
    </xf>
    <xf numFmtId="0" fontId="48" fillId="26" borderId="0" xfId="0" applyFont="1" applyFill="1" applyAlignment="1">
      <alignment horizontal="center" vertical="center" wrapText="1"/>
    </xf>
    <xf numFmtId="4" fontId="12" fillId="22" borderId="13" xfId="1" applyNumberFormat="1" applyFont="1" applyFill="1" applyBorder="1" applyAlignment="1">
      <alignment horizontal="right"/>
    </xf>
    <xf numFmtId="4" fontId="14" fillId="22" borderId="11" xfId="1" applyNumberFormat="1" applyFont="1" applyFill="1" applyBorder="1" applyAlignment="1">
      <alignment horizontal="right" vertical="center" wrapText="1"/>
    </xf>
    <xf numFmtId="3" fontId="14" fillId="22" borderId="11" xfId="1" applyNumberFormat="1" applyFont="1" applyFill="1" applyBorder="1" applyAlignment="1">
      <alignment horizontal="center" vertical="center" wrapText="1"/>
    </xf>
    <xf numFmtId="4" fontId="14" fillId="22" borderId="11" xfId="1" applyNumberFormat="1" applyFont="1" applyFill="1" applyBorder="1" applyAlignment="1">
      <alignment horizontal="center" vertical="center" wrapText="1"/>
    </xf>
    <xf numFmtId="1" fontId="20" fillId="22" borderId="11" xfId="0" applyNumberFormat="1" applyFont="1" applyFill="1" applyBorder="1" applyAlignment="1">
      <alignment horizontal="center" vertical="center" wrapText="1"/>
    </xf>
    <xf numFmtId="166" fontId="14" fillId="22" borderId="11" xfId="0" applyNumberFormat="1" applyFont="1" applyFill="1" applyBorder="1" applyAlignment="1">
      <alignment horizontal="center" vertical="center" wrapText="1"/>
    </xf>
    <xf numFmtId="4" fontId="20" fillId="22" borderId="11" xfId="1" applyNumberFormat="1" applyFont="1" applyFill="1" applyBorder="1" applyAlignment="1">
      <alignment horizontal="right"/>
    </xf>
    <xf numFmtId="0" fontId="49" fillId="0" borderId="0" xfId="0" applyFont="1"/>
    <xf numFmtId="0" fontId="51" fillId="17" borderId="0" xfId="0" applyFont="1" applyFill="1" applyAlignment="1">
      <alignment horizontal="center" vertical="center"/>
    </xf>
    <xf numFmtId="0" fontId="51" fillId="17" borderId="0" xfId="0" applyFont="1" applyFill="1" applyAlignment="1">
      <alignment horizontal="left" vertical="center"/>
    </xf>
    <xf numFmtId="15" fontId="51" fillId="17" borderId="0" xfId="0" applyNumberFormat="1" applyFont="1" applyFill="1" applyAlignment="1">
      <alignment horizontal="center" vertical="center"/>
    </xf>
    <xf numFmtId="0" fontId="51" fillId="17" borderId="0" xfId="0" applyFont="1" applyFill="1" applyAlignment="1">
      <alignment horizontal="right" vertical="center"/>
    </xf>
    <xf numFmtId="4" fontId="51" fillId="17" borderId="0" xfId="0" applyNumberFormat="1" applyFont="1" applyFill="1" applyAlignment="1">
      <alignment horizontal="right" vertical="center"/>
    </xf>
    <xf numFmtId="0" fontId="51" fillId="26" borderId="0" xfId="0" applyFont="1" applyFill="1" applyAlignment="1">
      <alignment horizontal="center" vertical="center"/>
    </xf>
    <xf numFmtId="4" fontId="50" fillId="26" borderId="0" xfId="0" applyNumberFormat="1" applyFont="1" applyFill="1" applyAlignment="1">
      <alignment horizontal="right" vertical="center"/>
    </xf>
    <xf numFmtId="0" fontId="41" fillId="28" borderId="0" xfId="0" applyFont="1" applyFill="1" applyAlignment="1">
      <alignment horizontal="center" vertical="center" wrapText="1"/>
    </xf>
    <xf numFmtId="0" fontId="52" fillId="28" borderId="0" xfId="0" applyFont="1" applyFill="1" applyAlignment="1">
      <alignment horizontal="center" vertical="center" wrapText="1"/>
    </xf>
    <xf numFmtId="0" fontId="52" fillId="23" borderId="0" xfId="0" applyFont="1" applyFill="1" applyAlignment="1">
      <alignment horizontal="center" vertical="center" wrapText="1"/>
    </xf>
    <xf numFmtId="0" fontId="52" fillId="27" borderId="0" xfId="0" applyFont="1" applyFill="1" applyAlignment="1">
      <alignment horizontal="center" vertical="center" wrapText="1"/>
    </xf>
    <xf numFmtId="0" fontId="53" fillId="17" borderId="0" xfId="0" applyFont="1" applyFill="1" applyAlignment="1">
      <alignment horizontal="left" vertical="center"/>
    </xf>
    <xf numFmtId="15" fontId="53" fillId="17" borderId="0" xfId="0" applyNumberFormat="1" applyFont="1" applyFill="1" applyAlignment="1">
      <alignment horizontal="center" vertical="center"/>
    </xf>
    <xf numFmtId="4" fontId="53" fillId="17" borderId="0" xfId="0" applyNumberFormat="1" applyFont="1" applyFill="1" applyAlignment="1">
      <alignment horizontal="right" vertical="center"/>
    </xf>
    <xf numFmtId="0" fontId="53" fillId="17" borderId="0" xfId="0" applyFont="1" applyFill="1" applyAlignment="1">
      <alignment horizontal="right" vertical="center"/>
    </xf>
    <xf numFmtId="0" fontId="12" fillId="22" borderId="11" xfId="0" applyFont="1" applyFill="1" applyBorder="1" applyAlignment="1">
      <alignment horizontal="center" vertical="center" wrapText="1"/>
    </xf>
    <xf numFmtId="1" fontId="12" fillId="22" borderId="2" xfId="0" applyNumberFormat="1" applyFont="1" applyFill="1" applyBorder="1" applyAlignment="1">
      <alignment horizontal="center" wrapText="1"/>
    </xf>
    <xf numFmtId="0" fontId="12" fillId="22" borderId="2" xfId="0" applyFont="1" applyFill="1" applyBorder="1" applyAlignment="1">
      <alignment horizontal="center" vertical="center" wrapText="1"/>
    </xf>
    <xf numFmtId="4" fontId="13" fillId="22" borderId="2" xfId="1" applyNumberFormat="1" applyFont="1" applyFill="1" applyBorder="1" applyAlignment="1">
      <alignment horizontal="right"/>
    </xf>
    <xf numFmtId="4" fontId="13" fillId="22" borderId="13" xfId="1" applyNumberFormat="1" applyFont="1" applyFill="1" applyBorder="1" applyAlignment="1">
      <alignment horizontal="right"/>
    </xf>
    <xf numFmtId="0" fontId="54" fillId="28" borderId="0" xfId="0" applyFont="1" applyFill="1" applyAlignment="1">
      <alignment horizontal="center" vertical="center" wrapText="1"/>
    </xf>
    <xf numFmtId="0" fontId="54" fillId="23" borderId="0" xfId="0" applyFont="1" applyFill="1" applyAlignment="1">
      <alignment horizontal="center" vertical="center" wrapText="1"/>
    </xf>
    <xf numFmtId="0" fontId="54" fillId="27" borderId="0" xfId="0" applyFont="1" applyFill="1" applyAlignment="1">
      <alignment horizontal="center" vertical="center" wrapText="1"/>
    </xf>
    <xf numFmtId="0" fontId="55" fillId="17" borderId="0" xfId="0" applyFont="1" applyFill="1" applyAlignment="1">
      <alignment horizontal="left" vertical="center"/>
    </xf>
    <xf numFmtId="15" fontId="55" fillId="17" borderId="0" xfId="0" applyNumberFormat="1" applyFont="1" applyFill="1" applyAlignment="1">
      <alignment horizontal="center" vertical="center"/>
    </xf>
    <xf numFmtId="4" fontId="55" fillId="17" borderId="0" xfId="0" applyNumberFormat="1" applyFont="1" applyFill="1" applyAlignment="1">
      <alignment horizontal="right" vertical="center"/>
    </xf>
    <xf numFmtId="0" fontId="55" fillId="26" borderId="0" xfId="0" applyFont="1" applyFill="1" applyAlignment="1">
      <alignment horizontal="left" vertical="center"/>
    </xf>
    <xf numFmtId="15" fontId="55" fillId="26" borderId="0" xfId="0" applyNumberFormat="1" applyFont="1" applyFill="1" applyAlignment="1">
      <alignment horizontal="center" vertical="center"/>
    </xf>
    <xf numFmtId="4" fontId="55" fillId="26" borderId="0" xfId="0" applyNumberFormat="1" applyFont="1" applyFill="1" applyAlignment="1">
      <alignment horizontal="right" vertical="center"/>
    </xf>
    <xf numFmtId="0" fontId="55" fillId="26" borderId="0" xfId="0" applyFont="1" applyFill="1" applyAlignment="1">
      <alignment horizontal="right" vertical="center"/>
    </xf>
    <xf numFmtId="0" fontId="55" fillId="17" borderId="0" xfId="0" applyFont="1" applyFill="1" applyAlignment="1">
      <alignment horizontal="right" vertical="center"/>
    </xf>
    <xf numFmtId="0" fontId="12" fillId="22" borderId="14" xfId="0" applyFont="1" applyFill="1" applyBorder="1" applyAlignment="1">
      <alignment vertical="center" wrapText="1"/>
    </xf>
    <xf numFmtId="166" fontId="12" fillId="22" borderId="14" xfId="0" applyNumberFormat="1" applyFont="1" applyFill="1" applyBorder="1" applyAlignment="1">
      <alignment horizontal="center" vertical="center" wrapText="1"/>
    </xf>
    <xf numFmtId="3" fontId="12" fillId="22" borderId="14" xfId="1" applyNumberFormat="1" applyFont="1" applyFill="1" applyBorder="1" applyAlignment="1">
      <alignment horizontal="center" vertical="center" wrapText="1"/>
    </xf>
    <xf numFmtId="4" fontId="12" fillId="22" borderId="14" xfId="1" applyNumberFormat="1" applyFont="1" applyFill="1" applyBorder="1" applyAlignment="1">
      <alignment horizontal="right" vertical="center" wrapText="1"/>
    </xf>
    <xf numFmtId="4" fontId="12" fillId="22" borderId="14" xfId="1" applyNumberFormat="1" applyFont="1" applyFill="1" applyBorder="1" applyAlignment="1">
      <alignment horizontal="center" vertical="center" wrapText="1"/>
    </xf>
    <xf numFmtId="4" fontId="12" fillId="22" borderId="14" xfId="1" applyNumberFormat="1" applyFont="1" applyFill="1" applyBorder="1" applyAlignment="1">
      <alignment horizontal="right"/>
    </xf>
    <xf numFmtId="4" fontId="13" fillId="22" borderId="14" xfId="1" applyNumberFormat="1" applyFont="1" applyFill="1" applyBorder="1" applyAlignment="1">
      <alignment horizontal="right"/>
    </xf>
    <xf numFmtId="1" fontId="12" fillId="22" borderId="14" xfId="0" applyNumberFormat="1" applyFont="1" applyFill="1" applyBorder="1" applyAlignment="1">
      <alignment horizontal="center" vertical="center" wrapText="1"/>
    </xf>
    <xf numFmtId="3" fontId="19" fillId="22" borderId="11" xfId="1" applyNumberFormat="1" applyFont="1" applyFill="1" applyBorder="1" applyAlignment="1">
      <alignment horizontal="center" vertical="center" wrapText="1"/>
    </xf>
    <xf numFmtId="0" fontId="19" fillId="22" borderId="11" xfId="0" applyFont="1" applyFill="1" applyBorder="1" applyAlignment="1">
      <alignment vertical="center" wrapText="1"/>
    </xf>
    <xf numFmtId="0" fontId="56" fillId="23" borderId="0" xfId="0" applyFont="1" applyFill="1" applyAlignment="1">
      <alignment horizontal="center" vertical="center" wrapText="1"/>
    </xf>
    <xf numFmtId="0" fontId="56" fillId="24" borderId="0" xfId="0" applyFont="1" applyFill="1" applyAlignment="1">
      <alignment horizontal="center" vertical="center" wrapText="1"/>
    </xf>
    <xf numFmtId="0" fontId="56" fillId="25" borderId="0" xfId="0" applyFont="1" applyFill="1" applyAlignment="1">
      <alignment horizontal="center" vertical="center" wrapText="1"/>
    </xf>
    <xf numFmtId="0" fontId="57" fillId="17" borderId="0" xfId="0" applyFont="1" applyFill="1" applyAlignment="1">
      <alignment horizontal="left" vertical="center"/>
    </xf>
    <xf numFmtId="15" fontId="57" fillId="17" borderId="0" xfId="0" applyNumberFormat="1" applyFont="1" applyFill="1" applyAlignment="1">
      <alignment horizontal="center" vertical="center"/>
    </xf>
    <xf numFmtId="0" fontId="57" fillId="17" borderId="0" xfId="0" applyFont="1" applyFill="1" applyAlignment="1">
      <alignment horizontal="center" vertical="center"/>
    </xf>
    <xf numFmtId="0" fontId="57" fillId="17" borderId="0" xfId="0" applyFont="1" applyFill="1" applyAlignment="1">
      <alignment horizontal="right" vertical="center"/>
    </xf>
    <xf numFmtId="4" fontId="57" fillId="17" borderId="0" xfId="0" applyNumberFormat="1" applyFont="1" applyFill="1" applyAlignment="1">
      <alignment horizontal="right" vertical="center"/>
    </xf>
    <xf numFmtId="0" fontId="57" fillId="26" borderId="0" xfId="0" applyFont="1" applyFill="1" applyAlignment="1">
      <alignment horizontal="center" vertical="center"/>
    </xf>
    <xf numFmtId="4" fontId="56" fillId="26" borderId="0" xfId="0" applyNumberFormat="1" applyFont="1" applyFill="1" applyAlignment="1">
      <alignment horizontal="right" vertical="center"/>
    </xf>
    <xf numFmtId="0" fontId="56" fillId="26" borderId="0" xfId="0" applyFont="1" applyFill="1" applyAlignment="1">
      <alignment horizontal="center" vertical="center"/>
    </xf>
    <xf numFmtId="0" fontId="56" fillId="26" borderId="0" xfId="0" applyFont="1" applyFill="1" applyAlignment="1">
      <alignment horizontal="right" vertical="center"/>
    </xf>
    <xf numFmtId="15" fontId="12" fillId="0" borderId="2" xfId="0" applyNumberFormat="1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/>
    </xf>
    <xf numFmtId="4" fontId="12" fillId="0" borderId="2" xfId="1" applyNumberFormat="1" applyFont="1" applyFill="1" applyBorder="1" applyAlignment="1">
      <alignment horizontal="right"/>
    </xf>
    <xf numFmtId="0" fontId="12" fillId="0" borderId="11" xfId="0" applyFont="1" applyBorder="1" applyAlignment="1">
      <alignment vertical="center" wrapText="1"/>
    </xf>
    <xf numFmtId="15" fontId="12" fillId="0" borderId="11" xfId="0" applyNumberFormat="1" applyFont="1" applyBorder="1" applyAlignment="1">
      <alignment horizontal="center" vertical="center" wrapText="1"/>
    </xf>
    <xf numFmtId="3" fontId="12" fillId="0" borderId="11" xfId="1" applyNumberFormat="1" applyFont="1" applyFill="1" applyBorder="1" applyAlignment="1">
      <alignment horizontal="center" vertical="center" wrapText="1"/>
    </xf>
    <xf numFmtId="4" fontId="12" fillId="0" borderId="11" xfId="1" applyNumberFormat="1" applyFont="1" applyFill="1" applyBorder="1" applyAlignment="1">
      <alignment horizontal="center" vertical="center" wrapText="1"/>
    </xf>
    <xf numFmtId="4" fontId="12" fillId="0" borderId="11" xfId="1" applyNumberFormat="1" applyFont="1" applyFill="1" applyBorder="1" applyAlignment="1">
      <alignment horizontal="right"/>
    </xf>
    <xf numFmtId="0" fontId="12" fillId="0" borderId="11" xfId="0" applyFont="1" applyBorder="1"/>
    <xf numFmtId="0" fontId="12" fillId="0" borderId="7" xfId="0" applyFont="1" applyBorder="1" applyAlignment="1">
      <alignment vertical="center" wrapText="1"/>
    </xf>
    <xf numFmtId="15" fontId="12" fillId="0" borderId="7" xfId="0" applyNumberFormat="1" applyFont="1" applyBorder="1" applyAlignment="1">
      <alignment horizontal="center" vertical="center" wrapText="1"/>
    </xf>
    <xf numFmtId="3" fontId="12" fillId="0" borderId="7" xfId="1" applyNumberFormat="1" applyFont="1" applyFill="1" applyBorder="1" applyAlignment="1">
      <alignment horizontal="center" vertical="center" wrapText="1"/>
    </xf>
    <xf numFmtId="4" fontId="12" fillId="0" borderId="7" xfId="1" applyNumberFormat="1" applyFont="1" applyFill="1" applyBorder="1" applyAlignment="1">
      <alignment horizontal="center" vertical="center" wrapText="1"/>
    </xf>
    <xf numFmtId="0" fontId="20" fillId="0" borderId="7" xfId="0" applyFont="1" applyBorder="1" applyAlignment="1">
      <alignment horizontal="center"/>
    </xf>
    <xf numFmtId="4" fontId="12" fillId="0" borderId="7" xfId="1" applyNumberFormat="1" applyFont="1" applyFill="1" applyBorder="1" applyAlignment="1">
      <alignment horizontal="right" vertical="center" wrapText="1"/>
    </xf>
    <xf numFmtId="4" fontId="12" fillId="0" borderId="7" xfId="1" applyNumberFormat="1" applyFont="1" applyFill="1" applyBorder="1" applyAlignment="1">
      <alignment horizontal="right"/>
    </xf>
    <xf numFmtId="4" fontId="14" fillId="0" borderId="7" xfId="1" applyNumberFormat="1" applyFont="1" applyFill="1" applyBorder="1" applyAlignment="1">
      <alignment horizontal="right"/>
    </xf>
    <xf numFmtId="4" fontId="13" fillId="0" borderId="7" xfId="1" applyNumberFormat="1" applyFont="1" applyFill="1" applyBorder="1" applyAlignment="1">
      <alignment horizontal="right" vertical="center" wrapText="1"/>
    </xf>
    <xf numFmtId="0" fontId="12" fillId="0" borderId="4" xfId="0" applyFont="1" applyBorder="1" applyAlignment="1">
      <alignment wrapText="1"/>
    </xf>
    <xf numFmtId="0" fontId="20" fillId="0" borderId="1" xfId="3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4" fontId="14" fillId="0" borderId="1" xfId="1" applyNumberFormat="1" applyFont="1" applyFill="1" applyBorder="1" applyAlignment="1">
      <alignment horizontal="right"/>
    </xf>
    <xf numFmtId="4" fontId="20" fillId="0" borderId="2" xfId="1" applyNumberFormat="1" applyFont="1" applyFill="1" applyBorder="1" applyAlignment="1">
      <alignment horizontal="center" vertical="center" wrapText="1"/>
    </xf>
    <xf numFmtId="0" fontId="12" fillId="0" borderId="11" xfId="0" applyFont="1" applyBorder="1" applyAlignment="1">
      <alignment wrapText="1"/>
    </xf>
    <xf numFmtId="0" fontId="12" fillId="0" borderId="11" xfId="0" applyFont="1" applyBorder="1" applyAlignment="1">
      <alignment horizontal="left" vertical="center" wrapText="1"/>
    </xf>
    <xf numFmtId="4" fontId="20" fillId="0" borderId="11" xfId="1" applyNumberFormat="1" applyFont="1" applyFill="1" applyBorder="1" applyAlignment="1">
      <alignment horizontal="center" vertical="center" wrapText="1"/>
    </xf>
    <xf numFmtId="4" fontId="20" fillId="0" borderId="7" xfId="1" applyNumberFormat="1" applyFont="1" applyFill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/>
    </xf>
    <xf numFmtId="4" fontId="12" fillId="0" borderId="2" xfId="1" applyNumberFormat="1" applyFont="1" applyFill="1" applyBorder="1" applyAlignment="1">
      <alignment horizontal="right" vertical="center"/>
    </xf>
    <xf numFmtId="0" fontId="23" fillId="0" borderId="11" xfId="0" applyFont="1" applyBorder="1" applyAlignment="1">
      <alignment vertical="center" wrapText="1"/>
    </xf>
    <xf numFmtId="4" fontId="23" fillId="0" borderId="11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/>
    </xf>
    <xf numFmtId="0" fontId="23" fillId="0" borderId="7" xfId="0" applyFont="1" applyBorder="1" applyAlignment="1">
      <alignment vertical="center" wrapText="1"/>
    </xf>
    <xf numFmtId="167" fontId="23" fillId="0" borderId="7" xfId="0" applyNumberFormat="1" applyFont="1" applyBorder="1" applyAlignment="1">
      <alignment horizontal="center" vertical="center" wrapText="1"/>
    </xf>
    <xf numFmtId="4" fontId="23" fillId="0" borderId="7" xfId="0" applyNumberFormat="1" applyFont="1" applyBorder="1" applyAlignment="1">
      <alignment horizontal="center" vertical="center" wrapText="1"/>
    </xf>
    <xf numFmtId="0" fontId="12" fillId="29" borderId="0" xfId="0" applyFont="1" applyFill="1" applyAlignment="1">
      <alignment horizontal="center"/>
    </xf>
    <xf numFmtId="0" fontId="15" fillId="29" borderId="0" xfId="0" applyFont="1" applyFill="1"/>
    <xf numFmtId="0" fontId="13" fillId="29" borderId="5" xfId="0" applyFont="1" applyFill="1" applyBorder="1" applyAlignment="1">
      <alignment horizontal="center"/>
    </xf>
    <xf numFmtId="4" fontId="14" fillId="0" borderId="2" xfId="1" applyNumberFormat="1" applyFont="1" applyFill="1" applyBorder="1" applyAlignment="1">
      <alignment horizontal="right" vertical="center"/>
    </xf>
    <xf numFmtId="4" fontId="20" fillId="0" borderId="2" xfId="1" applyNumberFormat="1" applyFont="1" applyFill="1" applyBorder="1" applyAlignment="1">
      <alignment horizontal="right"/>
    </xf>
    <xf numFmtId="4" fontId="20" fillId="0" borderId="11" xfId="1" applyNumberFormat="1" applyFont="1" applyFill="1" applyBorder="1" applyAlignment="1">
      <alignment horizontal="right"/>
    </xf>
    <xf numFmtId="4" fontId="20" fillId="0" borderId="7" xfId="1" applyNumberFormat="1" applyFont="1" applyFill="1" applyBorder="1" applyAlignment="1">
      <alignment horizontal="right"/>
    </xf>
    <xf numFmtId="4" fontId="58" fillId="0" borderId="2" xfId="1" applyNumberFormat="1" applyFont="1" applyFill="1" applyBorder="1" applyAlignment="1">
      <alignment horizontal="right"/>
    </xf>
    <xf numFmtId="4" fontId="58" fillId="0" borderId="11" xfId="1" applyNumberFormat="1" applyFont="1" applyFill="1" applyBorder="1" applyAlignment="1">
      <alignment horizontal="right"/>
    </xf>
    <xf numFmtId="4" fontId="58" fillId="0" borderId="7" xfId="1" applyNumberFormat="1" applyFont="1" applyFill="1" applyBorder="1" applyAlignment="1">
      <alignment horizontal="right"/>
    </xf>
    <xf numFmtId="0" fontId="20" fillId="30" borderId="0" xfId="0" applyFont="1" applyFill="1"/>
    <xf numFmtId="0" fontId="20" fillId="30" borderId="13" xfId="0" applyFont="1" applyFill="1" applyBorder="1" applyAlignment="1">
      <alignment horizontal="center"/>
    </xf>
    <xf numFmtId="0" fontId="20" fillId="30" borderId="13" xfId="0" applyFont="1" applyFill="1" applyBorder="1" applyAlignment="1">
      <alignment vertical="center" wrapText="1"/>
    </xf>
    <xf numFmtId="3" fontId="14" fillId="30" borderId="13" xfId="1" applyNumberFormat="1" applyFont="1" applyFill="1" applyBorder="1" applyAlignment="1">
      <alignment horizontal="center" vertical="center" wrapText="1"/>
    </xf>
    <xf numFmtId="4" fontId="14" fillId="30" borderId="13" xfId="1" applyNumberFormat="1" applyFont="1" applyFill="1" applyBorder="1" applyAlignment="1">
      <alignment horizontal="center" vertical="center" wrapText="1"/>
    </xf>
    <xf numFmtId="4" fontId="20" fillId="30" borderId="13" xfId="0" applyNumberFormat="1" applyFont="1" applyFill="1" applyBorder="1" applyAlignment="1">
      <alignment horizontal="center" vertical="center" wrapText="1"/>
    </xf>
    <xf numFmtId="4" fontId="14" fillId="30" borderId="13" xfId="1" applyNumberFormat="1" applyFont="1" applyFill="1" applyBorder="1" applyAlignment="1">
      <alignment horizontal="right" vertical="center" wrapText="1"/>
    </xf>
    <xf numFmtId="4" fontId="20" fillId="30" borderId="13" xfId="1" applyNumberFormat="1" applyFont="1" applyFill="1" applyBorder="1" applyAlignment="1">
      <alignment horizontal="right"/>
    </xf>
    <xf numFmtId="0" fontId="20" fillId="30" borderId="7" xfId="0" applyFont="1" applyFill="1" applyBorder="1" applyAlignment="1">
      <alignment horizontal="center" vertical="top"/>
    </xf>
    <xf numFmtId="0" fontId="20" fillId="30" borderId="7" xfId="0" applyFont="1" applyFill="1" applyBorder="1" applyAlignment="1">
      <alignment vertical="top" wrapText="1"/>
    </xf>
    <xf numFmtId="3" fontId="20" fillId="30" borderId="7" xfId="1" applyNumberFormat="1" applyFont="1" applyFill="1" applyBorder="1" applyAlignment="1">
      <alignment horizontal="center" vertical="top" wrapText="1"/>
    </xf>
    <xf numFmtId="4" fontId="20" fillId="30" borderId="7" xfId="1" applyNumberFormat="1" applyFont="1" applyFill="1" applyBorder="1" applyAlignment="1">
      <alignment horizontal="center" vertical="top" wrapText="1"/>
    </xf>
    <xf numFmtId="4" fontId="20" fillId="30" borderId="7" xfId="1" applyNumberFormat="1" applyFont="1" applyFill="1" applyBorder="1" applyAlignment="1">
      <alignment horizontal="right" vertical="top" wrapText="1"/>
    </xf>
    <xf numFmtId="4" fontId="20" fillId="30" borderId="7" xfId="1" applyNumberFormat="1" applyFont="1" applyFill="1" applyBorder="1" applyAlignment="1">
      <alignment horizontal="right" vertical="top"/>
    </xf>
    <xf numFmtId="4" fontId="14" fillId="30" borderId="7" xfId="1" applyNumberFormat="1" applyFont="1" applyFill="1" applyBorder="1" applyAlignment="1">
      <alignment horizontal="right" vertical="top" wrapText="1"/>
    </xf>
    <xf numFmtId="0" fontId="20" fillId="9" borderId="1" xfId="0" applyFont="1" applyFill="1" applyBorder="1" applyAlignment="1">
      <alignment horizontal="center"/>
    </xf>
    <xf numFmtId="0" fontId="14" fillId="9" borderId="1" xfId="0" applyFont="1" applyFill="1" applyBorder="1" applyAlignment="1">
      <alignment vertical="center" wrapText="1"/>
    </xf>
    <xf numFmtId="0" fontId="20" fillId="9" borderId="1" xfId="0" applyFont="1" applyFill="1" applyBorder="1" applyAlignment="1">
      <alignment horizontal="center" vertical="center" wrapText="1"/>
    </xf>
    <xf numFmtId="4" fontId="20" fillId="9" borderId="1" xfId="1" applyNumberFormat="1" applyFont="1" applyFill="1" applyBorder="1" applyAlignment="1">
      <alignment horizontal="center" vertical="center" wrapText="1"/>
    </xf>
    <xf numFmtId="4" fontId="20" fillId="9" borderId="1" xfId="1" applyNumberFormat="1" applyFont="1" applyFill="1" applyBorder="1" applyAlignment="1">
      <alignment horizontal="right" vertical="center" wrapText="1"/>
    </xf>
    <xf numFmtId="4" fontId="20" fillId="9" borderId="1" xfId="1" applyNumberFormat="1" applyFont="1" applyFill="1" applyBorder="1" applyAlignment="1">
      <alignment horizontal="right"/>
    </xf>
    <xf numFmtId="4" fontId="14" fillId="9" borderId="1" xfId="1" applyNumberFormat="1" applyFont="1" applyFill="1" applyBorder="1" applyAlignment="1">
      <alignment horizontal="right" vertical="center" wrapText="1"/>
    </xf>
    <xf numFmtId="0" fontId="20" fillId="9" borderId="0" xfId="0" applyFont="1" applyFill="1"/>
    <xf numFmtId="4" fontId="59" fillId="9" borderId="1" xfId="1" applyNumberFormat="1" applyFont="1" applyFill="1" applyBorder="1" applyAlignment="1">
      <alignment horizontal="right"/>
    </xf>
    <xf numFmtId="4" fontId="60" fillId="9" borderId="1" xfId="1" applyNumberFormat="1" applyFont="1" applyFill="1" applyBorder="1" applyAlignment="1">
      <alignment horizontal="right"/>
    </xf>
    <xf numFmtId="4" fontId="59" fillId="30" borderId="13" xfId="1" applyNumberFormat="1" applyFont="1" applyFill="1" applyBorder="1" applyAlignment="1">
      <alignment horizontal="right"/>
    </xf>
    <xf numFmtId="4" fontId="60" fillId="30" borderId="13" xfId="1" applyNumberFormat="1" applyFont="1" applyFill="1" applyBorder="1" applyAlignment="1">
      <alignment horizontal="right"/>
    </xf>
    <xf numFmtId="4" fontId="59" fillId="30" borderId="7" xfId="1" applyNumberFormat="1" applyFont="1" applyFill="1" applyBorder="1" applyAlignment="1">
      <alignment horizontal="right" vertical="top"/>
    </xf>
    <xf numFmtId="4" fontId="60" fillId="30" borderId="7" xfId="1" applyNumberFormat="1" applyFont="1" applyFill="1" applyBorder="1" applyAlignment="1">
      <alignment horizontal="right" vertical="top"/>
    </xf>
    <xf numFmtId="15" fontId="59" fillId="30" borderId="13" xfId="0" applyNumberFormat="1" applyFont="1" applyFill="1" applyBorder="1" applyAlignment="1">
      <alignment horizontal="center" vertical="center" wrapText="1"/>
    </xf>
    <xf numFmtId="15" fontId="59" fillId="30" borderId="7" xfId="0" applyNumberFormat="1" applyFont="1" applyFill="1" applyBorder="1" applyAlignment="1">
      <alignment horizontal="center" vertical="top" wrapText="1"/>
    </xf>
    <xf numFmtId="0" fontId="14" fillId="0" borderId="0" xfId="0" applyFont="1"/>
    <xf numFmtId="0" fontId="61" fillId="9" borderId="1" xfId="0" applyFont="1" applyFill="1" applyBorder="1" applyAlignment="1">
      <alignment horizontal="center" vertical="center" wrapText="1"/>
    </xf>
    <xf numFmtId="0" fontId="62" fillId="0" borderId="0" xfId="0" applyFont="1"/>
    <xf numFmtId="0" fontId="62" fillId="0" borderId="3" xfId="0" applyFont="1" applyBorder="1" applyAlignment="1">
      <alignment vertical="center" wrapText="1"/>
    </xf>
    <xf numFmtId="0" fontId="62" fillId="0" borderId="3" xfId="0" applyFont="1" applyBorder="1" applyAlignment="1">
      <alignment horizontal="center" wrapText="1"/>
    </xf>
    <xf numFmtId="3" fontId="62" fillId="0" borderId="1" xfId="0" applyNumberFormat="1" applyFont="1" applyBorder="1" applyAlignment="1">
      <alignment horizontal="center" wrapText="1"/>
    </xf>
    <xf numFmtId="0" fontId="62" fillId="0" borderId="1" xfId="0" applyFont="1" applyBorder="1" applyAlignment="1">
      <alignment vertical="center" wrapText="1"/>
    </xf>
    <xf numFmtId="0" fontId="62" fillId="0" borderId="1" xfId="0" applyFont="1" applyBorder="1" applyAlignment="1">
      <alignment horizontal="center" wrapText="1"/>
    </xf>
    <xf numFmtId="0" fontId="62" fillId="0" borderId="1" xfId="0" applyFont="1" applyBorder="1" applyAlignment="1">
      <alignment horizontal="center" vertical="center" wrapText="1"/>
    </xf>
    <xf numFmtId="3" fontId="62" fillId="0" borderId="1" xfId="0" applyNumberFormat="1" applyFont="1" applyBorder="1" applyAlignment="1">
      <alignment horizontal="center" vertical="center" wrapText="1"/>
    </xf>
    <xf numFmtId="165" fontId="61" fillId="9" borderId="1" xfId="1" applyNumberFormat="1" applyFont="1" applyFill="1" applyBorder="1" applyAlignment="1">
      <alignment horizontal="center" vertical="center" wrapText="1"/>
    </xf>
    <xf numFmtId="0" fontId="63" fillId="0" borderId="0" xfId="0" applyFont="1"/>
    <xf numFmtId="2" fontId="20" fillId="0" borderId="0" xfId="0" applyNumberFormat="1" applyFont="1"/>
    <xf numFmtId="0" fontId="6" fillId="8" borderId="1" xfId="0" applyFont="1" applyFill="1" applyBorder="1" applyAlignment="1">
      <alignment horizontal="center" vertical="center" wrapText="1"/>
    </xf>
    <xf numFmtId="0" fontId="6" fillId="8" borderId="4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6" fillId="8" borderId="3" xfId="0" applyFont="1" applyFill="1" applyBorder="1" applyAlignment="1">
      <alignment horizontal="center" vertical="center" wrapText="1"/>
    </xf>
    <xf numFmtId="0" fontId="6" fillId="8" borderId="9" xfId="0" applyFont="1" applyFill="1" applyBorder="1" applyAlignment="1">
      <alignment horizontal="center" vertical="center" wrapText="1"/>
    </xf>
    <xf numFmtId="0" fontId="6" fillId="8" borderId="8" xfId="0" applyFont="1" applyFill="1" applyBorder="1" applyAlignment="1">
      <alignment horizontal="center" vertical="center" wrapText="1"/>
    </xf>
    <xf numFmtId="0" fontId="6" fillId="8" borderId="10" xfId="0" applyFont="1" applyFill="1" applyBorder="1" applyAlignment="1">
      <alignment horizontal="center" vertical="center" wrapText="1"/>
    </xf>
    <xf numFmtId="0" fontId="6" fillId="9" borderId="4" xfId="0" applyFont="1" applyFill="1" applyBorder="1" applyAlignment="1">
      <alignment horizontal="center" vertical="center" wrapText="1"/>
    </xf>
    <xf numFmtId="0" fontId="6" fillId="9" borderId="6" xfId="0" applyFont="1" applyFill="1" applyBorder="1" applyAlignment="1">
      <alignment horizontal="center" vertical="center" wrapText="1"/>
    </xf>
    <xf numFmtId="0" fontId="6" fillId="9" borderId="3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/>
    </xf>
    <xf numFmtId="0" fontId="13" fillId="6" borderId="1" xfId="0" applyFont="1" applyFill="1" applyBorder="1" applyAlignment="1">
      <alignment horizontal="center" vertical="center" wrapText="1"/>
    </xf>
    <xf numFmtId="0" fontId="13" fillId="6" borderId="1" xfId="0" applyFont="1" applyFill="1" applyBorder="1" applyAlignment="1">
      <alignment horizontal="center" vertical="center"/>
    </xf>
    <xf numFmtId="0" fontId="13" fillId="6" borderId="9" xfId="0" applyFont="1" applyFill="1" applyBorder="1" applyAlignment="1">
      <alignment horizontal="center" vertical="center" wrapText="1"/>
    </xf>
    <xf numFmtId="0" fontId="13" fillId="6" borderId="10" xfId="0" applyFont="1" applyFill="1" applyBorder="1" applyAlignment="1">
      <alignment horizontal="center" vertical="center" wrapText="1"/>
    </xf>
    <xf numFmtId="0" fontId="13" fillId="6" borderId="8" xfId="0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6" borderId="4" xfId="0" applyFont="1" applyFill="1" applyBorder="1" applyAlignment="1">
      <alignment horizontal="center" vertical="center" wrapText="1"/>
    </xf>
    <xf numFmtId="0" fontId="13" fillId="6" borderId="6" xfId="0" applyFont="1" applyFill="1" applyBorder="1" applyAlignment="1">
      <alignment horizontal="center" vertical="center" wrapText="1"/>
    </xf>
    <xf numFmtId="0" fontId="13" fillId="6" borderId="3" xfId="0" applyFont="1" applyFill="1" applyBorder="1" applyAlignment="1">
      <alignment horizontal="center" vertical="center" wrapText="1"/>
    </xf>
    <xf numFmtId="0" fontId="13" fillId="6" borderId="1" xfId="0" applyFont="1" applyFill="1" applyBorder="1" applyAlignment="1">
      <alignment horizontal="center" wrapText="1"/>
    </xf>
    <xf numFmtId="0" fontId="13" fillId="6" borderId="4" xfId="0" applyFont="1" applyFill="1" applyBorder="1" applyAlignment="1">
      <alignment horizontal="center" wrapText="1"/>
    </xf>
    <xf numFmtId="0" fontId="14" fillId="6" borderId="1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wrapText="1"/>
    </xf>
    <xf numFmtId="0" fontId="13" fillId="7" borderId="4" xfId="0" applyFont="1" applyFill="1" applyBorder="1" applyAlignment="1">
      <alignment horizontal="center" wrapText="1"/>
    </xf>
    <xf numFmtId="0" fontId="13" fillId="7" borderId="4" xfId="0" applyFont="1" applyFill="1" applyBorder="1" applyAlignment="1">
      <alignment horizontal="center" vertical="center" wrapText="1"/>
    </xf>
    <xf numFmtId="0" fontId="13" fillId="7" borderId="6" xfId="0" applyFont="1" applyFill="1" applyBorder="1" applyAlignment="1">
      <alignment horizontal="center" vertical="center" wrapText="1"/>
    </xf>
    <xf numFmtId="0" fontId="13" fillId="7" borderId="3" xfId="0" applyFont="1" applyFill="1" applyBorder="1" applyAlignment="1">
      <alignment horizontal="center" vertical="center" wrapText="1"/>
    </xf>
    <xf numFmtId="0" fontId="29" fillId="0" borderId="0" xfId="0" applyFont="1" applyAlignment="1">
      <alignment horizontal="left" vertical="center" wrapText="1"/>
    </xf>
    <xf numFmtId="0" fontId="26" fillId="14" borderId="0" xfId="0" applyFont="1" applyFill="1" applyAlignment="1">
      <alignment horizontal="center" vertical="center" wrapText="1"/>
    </xf>
    <xf numFmtId="0" fontId="41" fillId="23" borderId="0" xfId="0" applyFont="1" applyFill="1" applyAlignment="1">
      <alignment horizontal="center" vertical="center" wrapText="1"/>
    </xf>
    <xf numFmtId="0" fontId="41" fillId="17" borderId="0" xfId="0" applyFont="1" applyFill="1" applyAlignment="1">
      <alignment horizontal="center" vertical="center" wrapText="1"/>
    </xf>
    <xf numFmtId="0" fontId="41" fillId="24" borderId="0" xfId="0" applyFont="1" applyFill="1" applyAlignment="1">
      <alignment horizontal="center" vertical="center" wrapText="1"/>
    </xf>
    <xf numFmtId="0" fontId="41" fillId="26" borderId="0" xfId="0" applyFont="1" applyFill="1" applyAlignment="1">
      <alignment horizontal="center" vertical="center"/>
    </xf>
    <xf numFmtId="0" fontId="41" fillId="25" borderId="0" xfId="0" applyFont="1" applyFill="1" applyAlignment="1">
      <alignment horizontal="center" vertical="center" wrapText="1"/>
    </xf>
    <xf numFmtId="0" fontId="41" fillId="26" borderId="0" xfId="0" applyFont="1" applyFill="1" applyAlignment="1">
      <alignment horizontal="center" vertical="top" wrapText="1"/>
    </xf>
    <xf numFmtId="0" fontId="43" fillId="23" borderId="0" xfId="0" applyFont="1" applyFill="1" applyAlignment="1">
      <alignment horizontal="center" vertical="center"/>
    </xf>
    <xf numFmtId="0" fontId="43" fillId="0" borderId="0" xfId="0" applyFont="1" applyAlignment="1">
      <alignment horizontal="center" vertical="center"/>
    </xf>
    <xf numFmtId="0" fontId="43" fillId="24" borderId="0" xfId="0" applyFont="1" applyFill="1" applyAlignment="1">
      <alignment horizontal="center" vertical="center"/>
    </xf>
    <xf numFmtId="0" fontId="43" fillId="26" borderId="0" xfId="0" applyFont="1" applyFill="1" applyAlignment="1">
      <alignment horizontal="center" vertical="center"/>
    </xf>
    <xf numFmtId="0" fontId="43" fillId="25" borderId="0" xfId="0" applyFont="1" applyFill="1" applyAlignment="1">
      <alignment horizontal="center" vertical="center"/>
    </xf>
    <xf numFmtId="0" fontId="47" fillId="26" borderId="0" xfId="0" applyFont="1" applyFill="1" applyAlignment="1">
      <alignment horizontal="center" vertical="top" wrapText="1"/>
    </xf>
    <xf numFmtId="0" fontId="50" fillId="26" borderId="0" xfId="0" applyFont="1" applyFill="1" applyAlignment="1">
      <alignment horizontal="center" vertical="center"/>
    </xf>
    <xf numFmtId="0" fontId="50" fillId="25" borderId="0" xfId="0" applyFont="1" applyFill="1" applyAlignment="1">
      <alignment horizontal="center" vertical="center" wrapText="1"/>
    </xf>
    <xf numFmtId="0" fontId="50" fillId="24" borderId="0" xfId="0" applyFont="1" applyFill="1" applyAlignment="1">
      <alignment horizontal="center" vertical="center" wrapText="1"/>
    </xf>
    <xf numFmtId="0" fontId="50" fillId="23" borderId="0" xfId="0" applyFont="1" applyFill="1" applyAlignment="1">
      <alignment horizontal="center" vertical="center" wrapText="1"/>
    </xf>
    <xf numFmtId="0" fontId="50" fillId="17" borderId="0" xfId="0" applyFont="1" applyFill="1" applyAlignment="1">
      <alignment horizontal="center" vertical="center" wrapText="1"/>
    </xf>
    <xf numFmtId="0" fontId="56" fillId="26" borderId="0" xfId="0" applyFont="1" applyFill="1" applyAlignment="1">
      <alignment horizontal="center" vertical="center"/>
    </xf>
    <xf numFmtId="0" fontId="56" fillId="17" borderId="0" xfId="0" applyFont="1" applyFill="1" applyAlignment="1">
      <alignment horizontal="center" vertical="center" wrapText="1"/>
    </xf>
    <xf numFmtId="0" fontId="56" fillId="23" borderId="0" xfId="0" applyFont="1" applyFill="1" applyAlignment="1">
      <alignment horizontal="center" vertical="center" wrapText="1"/>
    </xf>
    <xf numFmtId="0" fontId="56" fillId="24" borderId="0" xfId="0" applyFont="1" applyFill="1" applyAlignment="1">
      <alignment horizontal="center" vertical="center" wrapText="1"/>
    </xf>
    <xf numFmtId="0" fontId="56" fillId="25" borderId="0" xfId="0" applyFont="1" applyFill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/>
    </xf>
    <xf numFmtId="0" fontId="61" fillId="9" borderId="1" xfId="0" applyFont="1" applyFill="1" applyBorder="1" applyAlignment="1">
      <alignment vertical="center" wrapText="1"/>
    </xf>
  </cellXfs>
  <cellStyles count="5">
    <cellStyle name="Bad" xfId="2" builtinId="27"/>
    <cellStyle name="Comma" xfId="1" builtinId="3"/>
    <cellStyle name="Normal" xfId="0" builtinId="0"/>
    <cellStyle name="Normal 2" xfId="3" xr:uid="{00000000-0005-0000-0000-000002000000}"/>
    <cellStyle name="Normal 8" xfId="4" xr:uid="{00000000-0005-0000-0000-000003000000}"/>
  </cellStyles>
  <dxfs count="2">
    <dxf>
      <fill>
        <patternFill>
          <bgColor rgb="FFFFE1E1"/>
        </patternFill>
      </fill>
    </dxf>
    <dxf>
      <fill>
        <patternFill>
          <bgColor theme="7" tint="0.59996337778862885"/>
        </patternFill>
      </fill>
    </dxf>
  </dxfs>
  <tableStyles count="0" defaultTableStyle="TableStyleMedium2" defaultPivotStyle="PivotStyleLight16"/>
  <colors>
    <mruColors>
      <color rgb="FFFF0066"/>
      <color rgb="FFFFCCFF"/>
      <color rgb="FFFF99FF"/>
      <color rgb="FFFFFFFF"/>
      <color rgb="FFFF7C80"/>
      <color rgb="FFFF99CC"/>
      <color rgb="FF33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249977111117893"/>
  </sheetPr>
  <dimension ref="A1:I61"/>
  <sheetViews>
    <sheetView topLeftCell="A16" workbookViewId="0">
      <selection activeCell="E48" sqref="E48"/>
    </sheetView>
  </sheetViews>
  <sheetFormatPr defaultColWidth="9" defaultRowHeight="14.5"/>
  <cols>
    <col min="1" max="1" width="28.36328125" style="11" customWidth="1"/>
    <col min="2" max="2" width="15.6328125" style="11" customWidth="1"/>
    <col min="3" max="3" width="18.7265625" style="11" bestFit="1" customWidth="1"/>
    <col min="4" max="4" width="20" style="11" bestFit="1" customWidth="1"/>
    <col min="5" max="5" width="18" style="11" bestFit="1" customWidth="1"/>
    <col min="6" max="6" width="18.36328125" style="11" customWidth="1"/>
    <col min="7" max="7" width="18.7265625" style="11" bestFit="1" customWidth="1"/>
    <col min="8" max="8" width="15.90625" style="11" customWidth="1"/>
    <col min="9" max="9" width="25.08984375" style="11" bestFit="1" customWidth="1"/>
    <col min="10" max="16384" width="9" style="11"/>
  </cols>
  <sheetData>
    <row r="1" spans="1:9" s="1" customFormat="1" ht="20.5">
      <c r="A1" s="1" t="s">
        <v>68</v>
      </c>
    </row>
    <row r="2" spans="1:9" s="2" customFormat="1" ht="19.5" customHeight="1">
      <c r="A2" s="645" t="s">
        <v>32</v>
      </c>
      <c r="B2" s="12" t="s">
        <v>69</v>
      </c>
      <c r="C2" s="648" t="s">
        <v>8</v>
      </c>
      <c r="D2" s="648"/>
      <c r="E2" s="648"/>
    </row>
    <row r="3" spans="1:9" s="2" customFormat="1" ht="18">
      <c r="A3" s="646"/>
      <c r="B3" s="13"/>
      <c r="C3" s="4" t="s">
        <v>78</v>
      </c>
      <c r="D3" s="4" t="s">
        <v>76</v>
      </c>
      <c r="E3" s="4" t="s">
        <v>77</v>
      </c>
    </row>
    <row r="4" spans="1:9" s="6" customFormat="1" ht="25.5" customHeight="1">
      <c r="A4" s="647"/>
      <c r="B4" s="5" t="s">
        <v>56</v>
      </c>
      <c r="C4" s="3" t="s">
        <v>16</v>
      </c>
      <c r="D4" s="3" t="s">
        <v>16</v>
      </c>
      <c r="E4" s="3" t="s">
        <v>16</v>
      </c>
    </row>
    <row r="5" spans="1:9" s="2" customFormat="1" ht="21.75" customHeight="1">
      <c r="A5" s="7" t="s">
        <v>61</v>
      </c>
      <c r="B5" s="147">
        <v>18</v>
      </c>
      <c r="C5" s="148">
        <v>23118</v>
      </c>
      <c r="D5" s="149">
        <v>22291</v>
      </c>
      <c r="E5" s="149">
        <v>197</v>
      </c>
    </row>
    <row r="6" spans="1:9" s="2" customFormat="1" ht="21.75" customHeight="1">
      <c r="A6" s="7" t="s">
        <v>62</v>
      </c>
      <c r="B6" s="147">
        <v>2</v>
      </c>
      <c r="C6" s="148">
        <v>522</v>
      </c>
      <c r="D6" s="149">
        <v>522</v>
      </c>
      <c r="E6" s="149">
        <v>0</v>
      </c>
    </row>
    <row r="7" spans="1:9" s="2" customFormat="1" ht="21.75" customHeight="1">
      <c r="A7" s="7" t="s">
        <v>63</v>
      </c>
      <c r="B7" s="147">
        <v>0</v>
      </c>
      <c r="C7" s="147">
        <v>0</v>
      </c>
      <c r="D7" s="147">
        <v>0</v>
      </c>
      <c r="E7" s="147">
        <v>0</v>
      </c>
    </row>
    <row r="8" spans="1:9" s="2" customFormat="1" ht="21.75" customHeight="1">
      <c r="A8" s="7" t="s">
        <v>64</v>
      </c>
      <c r="B8" s="147">
        <v>52</v>
      </c>
      <c r="C8" s="148">
        <v>89336</v>
      </c>
      <c r="D8" s="149">
        <v>80961</v>
      </c>
      <c r="E8" s="149">
        <v>8375</v>
      </c>
    </row>
    <row r="9" spans="1:9" s="2" customFormat="1" ht="21.75" customHeight="1">
      <c r="A9" s="7" t="s">
        <v>65</v>
      </c>
      <c r="B9" s="147">
        <v>6</v>
      </c>
      <c r="C9" s="148">
        <v>3556</v>
      </c>
      <c r="D9" s="149">
        <v>2938</v>
      </c>
      <c r="E9" s="149">
        <v>618</v>
      </c>
    </row>
    <row r="10" spans="1:9" s="2" customFormat="1" ht="21.75" customHeight="1">
      <c r="A10" s="7" t="s">
        <v>66</v>
      </c>
      <c r="B10" s="147">
        <v>29</v>
      </c>
      <c r="C10" s="148">
        <v>6194</v>
      </c>
      <c r="D10" s="149">
        <v>6059</v>
      </c>
      <c r="E10" s="149">
        <v>135</v>
      </c>
    </row>
    <row r="11" spans="1:9" s="2" customFormat="1" ht="21.75" customHeight="1">
      <c r="A11" s="7" t="s">
        <v>67</v>
      </c>
      <c r="B11" s="147">
        <v>6</v>
      </c>
      <c r="C11" s="148">
        <v>1724</v>
      </c>
      <c r="D11" s="149">
        <v>1722</v>
      </c>
      <c r="E11" s="149">
        <v>2</v>
      </c>
    </row>
    <row r="12" spans="1:9" s="2" customFormat="1" ht="21.75" customHeight="1">
      <c r="A12" s="3" t="s">
        <v>23</v>
      </c>
      <c r="B12" s="155">
        <f>SUM(B5:B11)</f>
        <v>113</v>
      </c>
      <c r="C12" s="155">
        <f>SUM(C5:C11)</f>
        <v>124450</v>
      </c>
      <c r="D12" s="155">
        <f>SUM(D5:D11)</f>
        <v>114493</v>
      </c>
      <c r="E12" s="155">
        <f>SUM(E5:E11)</f>
        <v>9327</v>
      </c>
      <c r="F12" s="156"/>
    </row>
    <row r="13" spans="1:9" s="2" customFormat="1" ht="18"/>
    <row r="14" spans="1:9" s="2" customFormat="1" ht="18"/>
    <row r="15" spans="1:9" s="1" customFormat="1" ht="20.5">
      <c r="A15" s="1" t="s">
        <v>216</v>
      </c>
    </row>
    <row r="16" spans="1:9" s="2" customFormat="1" ht="24" customHeight="1">
      <c r="A16" s="639" t="s">
        <v>32</v>
      </c>
      <c r="B16" s="639" t="s">
        <v>70</v>
      </c>
      <c r="C16" s="638" t="s">
        <v>19</v>
      </c>
      <c r="D16" s="638"/>
      <c r="E16" s="638"/>
      <c r="F16" s="638"/>
      <c r="G16" s="638"/>
      <c r="H16" s="638"/>
      <c r="I16" s="638"/>
    </row>
    <row r="17" spans="1:9" s="2" customFormat="1" ht="18.75" customHeight="1">
      <c r="A17" s="640"/>
      <c r="B17" s="640"/>
      <c r="C17" s="639" t="s">
        <v>0</v>
      </c>
      <c r="D17" s="639" t="s">
        <v>1</v>
      </c>
      <c r="E17" s="639" t="s">
        <v>2</v>
      </c>
      <c r="F17" s="639" t="s">
        <v>75</v>
      </c>
      <c r="G17" s="639" t="s">
        <v>74</v>
      </c>
      <c r="H17" s="639" t="s">
        <v>3</v>
      </c>
      <c r="I17" s="639" t="s">
        <v>43</v>
      </c>
    </row>
    <row r="18" spans="1:9" s="2" customFormat="1" ht="18">
      <c r="A18" s="640"/>
      <c r="B18" s="640"/>
      <c r="C18" s="640"/>
      <c r="D18" s="640"/>
      <c r="E18" s="640"/>
      <c r="F18" s="640"/>
      <c r="G18" s="640"/>
      <c r="H18" s="640"/>
      <c r="I18" s="640"/>
    </row>
    <row r="19" spans="1:9" s="6" customFormat="1" ht="24" customHeight="1">
      <c r="A19" s="641"/>
      <c r="B19" s="8" t="s">
        <v>56</v>
      </c>
      <c r="C19" s="641"/>
      <c r="D19" s="641"/>
      <c r="E19" s="641"/>
      <c r="F19" s="641"/>
      <c r="G19" s="641"/>
      <c r="H19" s="641"/>
      <c r="I19" s="641"/>
    </row>
    <row r="20" spans="1:9" s="2" customFormat="1" ht="21" customHeight="1">
      <c r="A20" s="7" t="s">
        <v>61</v>
      </c>
      <c r="B20" s="150">
        <v>18</v>
      </c>
      <c r="C20" s="151">
        <f>SUM(สหกรณ์!R8)</f>
        <v>74337355.210000008</v>
      </c>
      <c r="D20" s="151">
        <f>SUM(สหกรณ์!S8)</f>
        <v>182811435.87</v>
      </c>
      <c r="E20" s="151">
        <f>SUM(สหกรณ์!T8)</f>
        <v>298797632.97999996</v>
      </c>
      <c r="F20" s="151">
        <f>SUM(สหกรณ์!U8)</f>
        <v>1811319652.9299998</v>
      </c>
      <c r="G20" s="151">
        <f>SUM(สหกรณ์!V8)</f>
        <v>1291147393.9400001</v>
      </c>
      <c r="H20" s="151">
        <f>SUM(สหกรณ์!W8)</f>
        <v>15779974.619999999</v>
      </c>
      <c r="I20" s="152">
        <f>SUM(C20+D20+E20+F20+G20+H20)</f>
        <v>3674193445.5499997</v>
      </c>
    </row>
    <row r="21" spans="1:9" s="2" customFormat="1" ht="21" customHeight="1">
      <c r="A21" s="7" t="s">
        <v>62</v>
      </c>
      <c r="B21" s="150">
        <v>2</v>
      </c>
      <c r="C21" s="151">
        <f>SUM(สหกรณ์!R26)</f>
        <v>13200</v>
      </c>
      <c r="D21" s="151">
        <f>SUM(สหกรณ์!S26)</f>
        <v>1320000</v>
      </c>
      <c r="E21" s="151">
        <f>SUM(สหกรณ์!T26)</f>
        <v>102700</v>
      </c>
      <c r="F21" s="151">
        <f>SUM(สหกรณ์!U26)</f>
        <v>0</v>
      </c>
      <c r="G21" s="151">
        <f>SUM(สหกรณ์!V26)</f>
        <v>0</v>
      </c>
      <c r="H21" s="151">
        <f>SUM(สหกรณ์!W26)</f>
        <v>0</v>
      </c>
      <c r="I21" s="152">
        <f t="shared" ref="I21:I26" si="0">SUM(C21+D21+E21+F21+G21+H21)</f>
        <v>1435900</v>
      </c>
    </row>
    <row r="22" spans="1:9" s="2" customFormat="1" ht="21" customHeight="1">
      <c r="A22" s="7" t="s">
        <v>63</v>
      </c>
      <c r="B22" s="150">
        <v>0</v>
      </c>
      <c r="C22" s="151">
        <f>SUM(สหกรณ์!R29)</f>
        <v>0</v>
      </c>
      <c r="D22" s="151">
        <f>SUM(สหกรณ์!S29)</f>
        <v>0</v>
      </c>
      <c r="E22" s="151">
        <f>SUM(สหกรณ์!T29)</f>
        <v>0</v>
      </c>
      <c r="F22" s="151">
        <f>SUM(สหกรณ์!U29)</f>
        <v>0</v>
      </c>
      <c r="G22" s="151">
        <f>SUM(สหกรณ์!V29)</f>
        <v>0</v>
      </c>
      <c r="H22" s="151">
        <f>SUM(สหกรณ์!W29)</f>
        <v>0</v>
      </c>
      <c r="I22" s="152">
        <f t="shared" si="0"/>
        <v>0</v>
      </c>
    </row>
    <row r="23" spans="1:9" s="2" customFormat="1" ht="21" customHeight="1">
      <c r="A23" s="7" t="s">
        <v>64</v>
      </c>
      <c r="B23" s="150">
        <v>52</v>
      </c>
      <c r="C23" s="151">
        <f>SUM(สหกรณ์!R32)</f>
        <v>5048370249.420001</v>
      </c>
      <c r="D23" s="151">
        <f>SUM(สหกรณ์!S32)</f>
        <v>18481716165.02</v>
      </c>
      <c r="E23" s="151">
        <f>SUM(สหกรณ์!T32)</f>
        <v>0</v>
      </c>
      <c r="F23" s="151">
        <f>SUM(สหกรณ์!U32)</f>
        <v>0</v>
      </c>
      <c r="G23" s="151">
        <f>SUM(สหกรณ์!V32)</f>
        <v>0</v>
      </c>
      <c r="H23" s="151">
        <f>SUM(สหกรณ์!W32)</f>
        <v>0</v>
      </c>
      <c r="I23" s="152">
        <f t="shared" si="0"/>
        <v>23530086414.440002</v>
      </c>
    </row>
    <row r="24" spans="1:9" s="2" customFormat="1" ht="21" customHeight="1">
      <c r="A24" s="7" t="s">
        <v>65</v>
      </c>
      <c r="B24" s="150">
        <v>6</v>
      </c>
      <c r="C24" s="151">
        <f>SUM(สหกรณ์!R83)</f>
        <v>25280450.960000005</v>
      </c>
      <c r="D24" s="151">
        <f>SUM(สหกรณ์!S83)</f>
        <v>320281167.69999999</v>
      </c>
      <c r="E24" s="151">
        <f>SUM(สหกรณ์!T83)</f>
        <v>244211322.32000002</v>
      </c>
      <c r="F24" s="151">
        <f>SUM(สหกรณ์!U83)</f>
        <v>922002.74</v>
      </c>
      <c r="G24" s="151">
        <f>SUM(สหกรณ์!V83)</f>
        <v>0</v>
      </c>
      <c r="H24" s="151">
        <f>SUM(สหกรณ์!W83)</f>
        <v>24099563.439999998</v>
      </c>
      <c r="I24" s="152">
        <f t="shared" si="0"/>
        <v>614794507.16000009</v>
      </c>
    </row>
    <row r="25" spans="1:9" s="2" customFormat="1" ht="21" customHeight="1">
      <c r="A25" s="7" t="s">
        <v>66</v>
      </c>
      <c r="B25" s="150">
        <v>29</v>
      </c>
      <c r="C25" s="151">
        <f>SUM(สหกรณ์!R88)</f>
        <v>7477323.0299999993</v>
      </c>
      <c r="D25" s="151">
        <f>SUM(สหกรณ์!S88)</f>
        <v>36803143.229999997</v>
      </c>
      <c r="E25" s="151">
        <f>SUM(สหกรณ์!T88)</f>
        <v>21893248.929999996</v>
      </c>
      <c r="F25" s="151">
        <f>SUM(สหกรณ์!U88)</f>
        <v>461001.37</v>
      </c>
      <c r="G25" s="151">
        <f>SUM(สหกรณ์!V88)</f>
        <v>0</v>
      </c>
      <c r="H25" s="151">
        <f>SUM(สหกรณ์!W88)</f>
        <v>7181999.29</v>
      </c>
      <c r="I25" s="152">
        <f t="shared" si="0"/>
        <v>73816715.849999994</v>
      </c>
    </row>
    <row r="26" spans="1:9" s="2" customFormat="1" ht="21" customHeight="1">
      <c r="A26" s="7" t="s">
        <v>67</v>
      </c>
      <c r="B26" s="150">
        <v>6</v>
      </c>
      <c r="C26" s="151">
        <f>SUM(สหกรณ์!R115)</f>
        <v>5162902.45</v>
      </c>
      <c r="D26" s="151">
        <f>SUM(สหกรณ์!S115)</f>
        <v>123337440.62</v>
      </c>
      <c r="E26" s="151">
        <f>SUM(สหกรณ์!T115)</f>
        <v>0</v>
      </c>
      <c r="F26" s="151">
        <f>SUM(สหกรณ์!U115)</f>
        <v>0</v>
      </c>
      <c r="G26" s="151">
        <f>SUM(สหกรณ์!V115)</f>
        <v>0</v>
      </c>
      <c r="H26" s="151">
        <f>SUM(สหกรณ์!W115)</f>
        <v>24000</v>
      </c>
      <c r="I26" s="152">
        <f t="shared" si="0"/>
        <v>128524343.07000001</v>
      </c>
    </row>
    <row r="27" spans="1:9" s="2" customFormat="1" ht="24.75" customHeight="1">
      <c r="A27" s="9" t="s">
        <v>43</v>
      </c>
      <c r="B27" s="153">
        <f>SUM(B20:B26)</f>
        <v>113</v>
      </c>
      <c r="C27" s="154">
        <f>SUM(C20:C26)</f>
        <v>5160641481.0700006</v>
      </c>
      <c r="D27" s="154">
        <f t="shared" ref="D27:I27" si="1">SUM(D20:D26)</f>
        <v>19146269352.439999</v>
      </c>
      <c r="E27" s="154">
        <f t="shared" si="1"/>
        <v>565004904.2299999</v>
      </c>
      <c r="F27" s="154">
        <f t="shared" si="1"/>
        <v>1812702657.0399997</v>
      </c>
      <c r="G27" s="154">
        <f>SUM(G20:G26)</f>
        <v>1291147393.9400001</v>
      </c>
      <c r="H27" s="154">
        <f t="shared" si="1"/>
        <v>47085537.349999994</v>
      </c>
      <c r="I27" s="154">
        <f t="shared" si="1"/>
        <v>28022851326.07</v>
      </c>
    </row>
    <row r="28" spans="1:9" s="2" customFormat="1" ht="18"/>
    <row r="29" spans="1:9" s="1" customFormat="1" ht="20.5">
      <c r="A29" s="1" t="s">
        <v>71</v>
      </c>
    </row>
    <row r="30" spans="1:9" s="2" customFormat="1" ht="26.25" customHeight="1">
      <c r="A30" s="639" t="s">
        <v>32</v>
      </c>
      <c r="B30" s="642" t="s">
        <v>660</v>
      </c>
      <c r="C30" s="644"/>
      <c r="D30" s="644"/>
      <c r="E30" s="644"/>
      <c r="F30" s="644"/>
      <c r="G30" s="644"/>
      <c r="H30" s="644"/>
      <c r="I30" s="639" t="s">
        <v>58</v>
      </c>
    </row>
    <row r="31" spans="1:9" s="2" customFormat="1" ht="23.25" customHeight="1">
      <c r="A31" s="640"/>
      <c r="B31" s="638" t="s">
        <v>49</v>
      </c>
      <c r="C31" s="638"/>
      <c r="D31" s="638"/>
      <c r="E31" s="642" t="s">
        <v>55</v>
      </c>
      <c r="F31" s="644"/>
      <c r="G31" s="644"/>
      <c r="H31" s="643"/>
      <c r="I31" s="640"/>
    </row>
    <row r="32" spans="1:9" s="2" customFormat="1" ht="21.75" customHeight="1">
      <c r="A32" s="640"/>
      <c r="B32" s="639" t="s">
        <v>69</v>
      </c>
      <c r="C32" s="639" t="s">
        <v>5</v>
      </c>
      <c r="D32" s="639" t="s">
        <v>6</v>
      </c>
      <c r="E32" s="638" t="s">
        <v>72</v>
      </c>
      <c r="F32" s="638"/>
      <c r="G32" s="642" t="s">
        <v>73</v>
      </c>
      <c r="H32" s="643"/>
      <c r="I32" s="640"/>
    </row>
    <row r="33" spans="1:9" s="2" customFormat="1" ht="18">
      <c r="A33" s="640"/>
      <c r="B33" s="640"/>
      <c r="C33" s="640"/>
      <c r="D33" s="640"/>
      <c r="E33" s="10" t="s">
        <v>69</v>
      </c>
      <c r="F33" s="10" t="s">
        <v>50</v>
      </c>
      <c r="G33" s="10" t="s">
        <v>69</v>
      </c>
      <c r="H33" s="10" t="s">
        <v>51</v>
      </c>
      <c r="I33" s="640"/>
    </row>
    <row r="34" spans="1:9" s="2" customFormat="1" ht="23.25" customHeight="1">
      <c r="A34" s="641"/>
      <c r="B34" s="8" t="s">
        <v>56</v>
      </c>
      <c r="C34" s="8" t="s">
        <v>57</v>
      </c>
      <c r="D34" s="8" t="s">
        <v>57</v>
      </c>
      <c r="E34" s="8" t="s">
        <v>56</v>
      </c>
      <c r="F34" s="8" t="s">
        <v>57</v>
      </c>
      <c r="G34" s="8" t="s">
        <v>56</v>
      </c>
      <c r="H34" s="8" t="s">
        <v>57</v>
      </c>
      <c r="I34" s="8" t="s">
        <v>57</v>
      </c>
    </row>
    <row r="35" spans="1:9" s="2" customFormat="1" ht="21" customHeight="1">
      <c r="A35" s="7" t="s">
        <v>61</v>
      </c>
      <c r="B35" s="150">
        <v>18</v>
      </c>
      <c r="C35" s="151">
        <f>SUM(สหกรณ์!N8)</f>
        <v>2844158688</v>
      </c>
      <c r="D35" s="151">
        <f>SUM(สหกรณ์!O8)</f>
        <v>2977578332.8899999</v>
      </c>
      <c r="E35" s="150">
        <v>11</v>
      </c>
      <c r="F35" s="15">
        <v>38250499.369999997</v>
      </c>
      <c r="G35" s="150">
        <v>5</v>
      </c>
      <c r="H35" s="15">
        <v>26581373.620000001</v>
      </c>
      <c r="I35" s="162">
        <f>SUM(C35-D35)</f>
        <v>-133419644.88999987</v>
      </c>
    </row>
    <row r="36" spans="1:9" s="2" customFormat="1" ht="21" customHeight="1">
      <c r="A36" s="7" t="s">
        <v>62</v>
      </c>
      <c r="B36" s="150">
        <v>2</v>
      </c>
      <c r="C36" s="151">
        <f>SUM(สหกรณ์!N26)</f>
        <v>53055.67</v>
      </c>
      <c r="D36" s="151">
        <f>SUM(สหกรณ์!O26)</f>
        <v>75587</v>
      </c>
      <c r="E36" s="150">
        <v>1</v>
      </c>
      <c r="F36" s="15">
        <v>1236.45</v>
      </c>
      <c r="G36" s="150">
        <v>1</v>
      </c>
      <c r="H36" s="15">
        <v>28064.32</v>
      </c>
      <c r="I36" s="16">
        <f t="shared" ref="I36:I41" si="2">SUM(C36-D36)</f>
        <v>-22531.33</v>
      </c>
    </row>
    <row r="37" spans="1:9" s="2" customFormat="1" ht="21" customHeight="1">
      <c r="A37" s="7" t="s">
        <v>63</v>
      </c>
      <c r="B37" s="150">
        <v>0</v>
      </c>
      <c r="C37" s="151">
        <f>SUM(สหกรณ์!N29)</f>
        <v>0</v>
      </c>
      <c r="D37" s="151">
        <f>SUM(สหกรณ์!O29)</f>
        <v>0</v>
      </c>
      <c r="E37" s="150">
        <v>0</v>
      </c>
      <c r="F37" s="157">
        <v>0</v>
      </c>
      <c r="G37" s="150">
        <v>0</v>
      </c>
      <c r="H37" s="157">
        <v>0</v>
      </c>
      <c r="I37" s="16">
        <f t="shared" si="2"/>
        <v>0</v>
      </c>
    </row>
    <row r="38" spans="1:9" s="2" customFormat="1" ht="21" customHeight="1">
      <c r="A38" s="7" t="s">
        <v>64</v>
      </c>
      <c r="B38" s="150">
        <v>52</v>
      </c>
      <c r="C38" s="151">
        <f>SUM(สหกรณ์!N32)</f>
        <v>2924555457.7500024</v>
      </c>
      <c r="D38" s="151">
        <f>SUM(สหกรณ์!O32)</f>
        <v>812772675.82999992</v>
      </c>
      <c r="E38" s="150">
        <v>50</v>
      </c>
      <c r="F38" s="15">
        <v>2088432957.4200001</v>
      </c>
      <c r="G38" s="150">
        <v>1</v>
      </c>
      <c r="H38" s="15">
        <v>2411164.7599999998</v>
      </c>
      <c r="I38" s="16">
        <f t="shared" si="2"/>
        <v>2111782781.9200025</v>
      </c>
    </row>
    <row r="39" spans="1:9" s="2" customFormat="1" ht="21" customHeight="1">
      <c r="A39" s="7" t="s">
        <v>65</v>
      </c>
      <c r="B39" s="150">
        <v>6</v>
      </c>
      <c r="C39" s="151">
        <f>SUM(สหกรณ์!N83)</f>
        <v>460655900.93000007</v>
      </c>
      <c r="D39" s="151">
        <f>SUM(สหกรณ์!O83)</f>
        <v>481920652.45999992</v>
      </c>
      <c r="E39" s="150">
        <v>3</v>
      </c>
      <c r="F39" s="15">
        <v>10034343.859999999</v>
      </c>
      <c r="G39" s="150">
        <v>2</v>
      </c>
      <c r="H39" s="15">
        <v>774896.27</v>
      </c>
      <c r="I39" s="16">
        <f t="shared" si="2"/>
        <v>-21264751.529999852</v>
      </c>
    </row>
    <row r="40" spans="1:9" s="2" customFormat="1" ht="21" customHeight="1">
      <c r="A40" s="7" t="s">
        <v>66</v>
      </c>
      <c r="B40" s="150">
        <v>29</v>
      </c>
      <c r="C40" s="151">
        <f>SUM(สหกรณ์!N88)</f>
        <v>50358539.439999998</v>
      </c>
      <c r="D40" s="151">
        <f>SUM(สหกรณ์!O88)</f>
        <v>50582368.390000008</v>
      </c>
      <c r="E40" s="150">
        <v>14</v>
      </c>
      <c r="F40" s="15">
        <v>7475441.0599999996</v>
      </c>
      <c r="G40" s="150">
        <v>9</v>
      </c>
      <c r="H40" s="161">
        <v>-14542911.449999999</v>
      </c>
      <c r="I40" s="162">
        <f t="shared" si="2"/>
        <v>-223828.95000001043</v>
      </c>
    </row>
    <row r="41" spans="1:9" s="2" customFormat="1" ht="21" customHeight="1">
      <c r="A41" s="7" t="s">
        <v>67</v>
      </c>
      <c r="B41" s="150">
        <v>6</v>
      </c>
      <c r="C41" s="151">
        <f>SUM(สหกรณ์!N115)</f>
        <v>13244172</v>
      </c>
      <c r="D41" s="151">
        <f>SUM(สหกรณ์!O115)</f>
        <v>28700962.519999996</v>
      </c>
      <c r="E41" s="150">
        <v>4</v>
      </c>
      <c r="F41" s="15">
        <v>9695808.4299999997</v>
      </c>
      <c r="G41" s="150">
        <v>0</v>
      </c>
      <c r="H41" s="157">
        <v>0</v>
      </c>
      <c r="I41" s="16">
        <f t="shared" si="2"/>
        <v>-15456790.519999996</v>
      </c>
    </row>
    <row r="42" spans="1:9" s="2" customFormat="1" ht="24.75" customHeight="1">
      <c r="A42" s="9" t="s">
        <v>43</v>
      </c>
      <c r="B42" s="158">
        <f t="shared" ref="B42:I42" si="3">SUM(B35:B41)</f>
        <v>113</v>
      </c>
      <c r="C42" s="159">
        <f t="shared" si="3"/>
        <v>6293025813.7900019</v>
      </c>
      <c r="D42" s="159">
        <f t="shared" si="3"/>
        <v>4351630579.0900002</v>
      </c>
      <c r="E42" s="158">
        <f t="shared" si="3"/>
        <v>83</v>
      </c>
      <c r="F42" s="159">
        <f t="shared" si="3"/>
        <v>2153890286.5899997</v>
      </c>
      <c r="G42" s="158">
        <f t="shared" si="3"/>
        <v>18</v>
      </c>
      <c r="H42" s="160">
        <f t="shared" si="3"/>
        <v>15252587.520000003</v>
      </c>
      <c r="I42" s="163">
        <f t="shared" si="3"/>
        <v>1941395234.7000029</v>
      </c>
    </row>
    <row r="43" spans="1:9" s="2" customFormat="1" ht="18"/>
    <row r="44" spans="1:9" ht="18">
      <c r="A44" s="2"/>
    </row>
    <row r="45" spans="1:9" ht="18">
      <c r="A45" s="2"/>
    </row>
    <row r="46" spans="1:9" ht="18">
      <c r="A46" s="2"/>
    </row>
    <row r="47" spans="1:9" ht="18">
      <c r="A47" s="2"/>
    </row>
    <row r="48" spans="1:9" ht="18">
      <c r="A48" s="14"/>
    </row>
    <row r="49" spans="1:1" ht="18">
      <c r="A49" s="2"/>
    </row>
    <row r="50" spans="1:1" ht="18">
      <c r="A50" s="2"/>
    </row>
    <row r="51" spans="1:1" ht="18">
      <c r="A51" s="2"/>
    </row>
    <row r="52" spans="1:1" ht="18">
      <c r="A52" s="14"/>
    </row>
    <row r="53" spans="1:1" ht="18">
      <c r="A53" s="2"/>
    </row>
    <row r="54" spans="1:1" ht="18">
      <c r="A54" s="2"/>
    </row>
    <row r="55" spans="1:1" ht="18">
      <c r="A55" s="2"/>
    </row>
    <row r="56" spans="1:1" ht="18">
      <c r="A56" s="2"/>
    </row>
    <row r="57" spans="1:1" ht="18">
      <c r="A57" s="14"/>
    </row>
    <row r="58" spans="1:1" ht="18">
      <c r="A58" s="14"/>
    </row>
    <row r="61" spans="1:1" ht="18">
      <c r="A61" s="2"/>
    </row>
  </sheetData>
  <mergeCells count="22">
    <mergeCell ref="G32:H32"/>
    <mergeCell ref="B30:H30"/>
    <mergeCell ref="I30:I33"/>
    <mergeCell ref="E31:H31"/>
    <mergeCell ref="A2:A4"/>
    <mergeCell ref="A16:A19"/>
    <mergeCell ref="B16:B18"/>
    <mergeCell ref="C16:I16"/>
    <mergeCell ref="C17:C19"/>
    <mergeCell ref="D17:D19"/>
    <mergeCell ref="E17:E19"/>
    <mergeCell ref="F17:F19"/>
    <mergeCell ref="H17:H19"/>
    <mergeCell ref="I17:I19"/>
    <mergeCell ref="G17:G19"/>
    <mergeCell ref="C2:E2"/>
    <mergeCell ref="E32:F32"/>
    <mergeCell ref="A30:A34"/>
    <mergeCell ref="B31:D31"/>
    <mergeCell ref="B32:B33"/>
    <mergeCell ref="C32:C33"/>
    <mergeCell ref="D32:D33"/>
  </mergeCells>
  <pageMargins left="0.7" right="0.7" top="0.75" bottom="0.75" header="0.3" footer="0.3"/>
  <pageSetup paperSize="9" orientation="portrait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-0.249977111117893"/>
  </sheetPr>
  <dimension ref="A1:AL154"/>
  <sheetViews>
    <sheetView zoomScale="110" zoomScaleNormal="110" workbookViewId="0">
      <pane xSplit="2" ySplit="6" topLeftCell="C109" activePane="bottomRight" state="frozen"/>
      <selection pane="topRight" activeCell="C1" sqref="C1"/>
      <selection pane="bottomLeft" activeCell="A7" sqref="A7"/>
      <selection pane="bottomRight" activeCell="B111" sqref="B111"/>
    </sheetView>
  </sheetViews>
  <sheetFormatPr defaultColWidth="9" defaultRowHeight="20.5"/>
  <cols>
    <col min="1" max="1" width="5.08984375" style="17" customWidth="1"/>
    <col min="2" max="2" width="70.90625" style="17" customWidth="1"/>
    <col min="3" max="3" width="14.26953125" style="123" customWidth="1"/>
    <col min="4" max="4" width="11" style="123" customWidth="1"/>
    <col min="5" max="5" width="10" style="123" customWidth="1"/>
    <col min="6" max="6" width="9.26953125" style="123" customWidth="1"/>
    <col min="7" max="7" width="10.7265625" style="123" customWidth="1"/>
    <col min="8" max="8" width="9" style="123" customWidth="1"/>
    <col min="9" max="9" width="19.6328125" style="123" customWidth="1"/>
    <col min="10" max="13" width="21.90625" style="17" bestFit="1" customWidth="1"/>
    <col min="14" max="15" width="20.36328125" style="17" bestFit="1" customWidth="1"/>
    <col min="16" max="16" width="22.36328125" style="19" bestFit="1" customWidth="1"/>
    <col min="17" max="17" width="25" style="124" bestFit="1" customWidth="1"/>
    <col min="18" max="18" width="20.36328125" style="17" bestFit="1" customWidth="1"/>
    <col min="19" max="19" width="21.90625" style="17" bestFit="1" customWidth="1"/>
    <col min="20" max="20" width="18.36328125" style="17" bestFit="1" customWidth="1"/>
    <col min="21" max="22" width="20.36328125" style="17" bestFit="1" customWidth="1"/>
    <col min="23" max="23" width="17" style="17" bestFit="1" customWidth="1"/>
    <col min="24" max="24" width="23.36328125" style="19" customWidth="1"/>
    <col min="25" max="25" width="26.7265625" style="19" customWidth="1"/>
    <col min="26" max="16384" width="9" style="17"/>
  </cols>
  <sheetData>
    <row r="1" spans="1:36" ht="25.5" customHeight="1">
      <c r="B1" s="170" t="s">
        <v>217</v>
      </c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  <c r="N1" s="170"/>
      <c r="O1" s="170"/>
      <c r="P1" s="170"/>
      <c r="Q1" s="170"/>
      <c r="R1" s="170"/>
      <c r="S1" s="170"/>
      <c r="T1" s="170"/>
      <c r="U1" s="170"/>
      <c r="V1" s="170"/>
      <c r="W1" s="170"/>
      <c r="X1" s="170"/>
      <c r="Y1" s="170"/>
    </row>
    <row r="2" spans="1:36" ht="27.75" customHeight="1">
      <c r="B2" s="170" t="s">
        <v>80</v>
      </c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</row>
    <row r="3" spans="1:36" ht="13.5" customHeight="1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</row>
    <row r="4" spans="1:36" ht="33" customHeight="1">
      <c r="A4" s="654" t="s">
        <v>240</v>
      </c>
      <c r="B4" s="649" t="s">
        <v>4</v>
      </c>
      <c r="C4" s="649" t="s">
        <v>7</v>
      </c>
      <c r="D4" s="660" t="s">
        <v>213</v>
      </c>
      <c r="E4" s="657" t="s">
        <v>76</v>
      </c>
      <c r="F4" s="657" t="s">
        <v>77</v>
      </c>
      <c r="G4" s="649" t="s">
        <v>231</v>
      </c>
      <c r="H4" s="657" t="s">
        <v>232</v>
      </c>
      <c r="I4" s="657" t="s">
        <v>33</v>
      </c>
      <c r="J4" s="651" t="s">
        <v>236</v>
      </c>
      <c r="K4" s="652"/>
      <c r="L4" s="652"/>
      <c r="M4" s="652"/>
      <c r="N4" s="652"/>
      <c r="O4" s="653"/>
      <c r="P4" s="649" t="s">
        <v>556</v>
      </c>
      <c r="Q4" s="662" t="s">
        <v>555</v>
      </c>
      <c r="R4" s="649" t="s">
        <v>19</v>
      </c>
      <c r="S4" s="649"/>
      <c r="T4" s="649"/>
      <c r="U4" s="649"/>
      <c r="V4" s="649"/>
      <c r="W4" s="649"/>
      <c r="X4" s="649" t="s">
        <v>233</v>
      </c>
      <c r="Y4" s="649" t="s">
        <v>234</v>
      </c>
      <c r="Z4" s="19"/>
      <c r="AA4" s="19"/>
    </row>
    <row r="5" spans="1:36" ht="45" customHeight="1">
      <c r="A5" s="655"/>
      <c r="B5" s="649"/>
      <c r="C5" s="649"/>
      <c r="D5" s="661"/>
      <c r="E5" s="658"/>
      <c r="F5" s="658"/>
      <c r="G5" s="649"/>
      <c r="H5" s="658"/>
      <c r="I5" s="658"/>
      <c r="J5" s="649" t="s">
        <v>17</v>
      </c>
      <c r="K5" s="649" t="s">
        <v>20</v>
      </c>
      <c r="L5" s="649" t="s">
        <v>21</v>
      </c>
      <c r="M5" s="649"/>
      <c r="N5" s="650" t="s">
        <v>5</v>
      </c>
      <c r="O5" s="650" t="s">
        <v>6</v>
      </c>
      <c r="P5" s="649"/>
      <c r="Q5" s="662"/>
      <c r="R5" s="649" t="s">
        <v>0</v>
      </c>
      <c r="S5" s="649" t="s">
        <v>1</v>
      </c>
      <c r="T5" s="649" t="s">
        <v>2</v>
      </c>
      <c r="U5" s="649" t="s">
        <v>75</v>
      </c>
      <c r="V5" s="649" t="s">
        <v>74</v>
      </c>
      <c r="W5" s="649" t="s">
        <v>3</v>
      </c>
      <c r="X5" s="649"/>
      <c r="Y5" s="649"/>
      <c r="Z5" s="19" t="s">
        <v>552</v>
      </c>
      <c r="AA5" s="19"/>
    </row>
    <row r="6" spans="1:36" ht="43.5" customHeight="1">
      <c r="A6" s="656"/>
      <c r="B6" s="649"/>
      <c r="C6" s="649"/>
      <c r="D6" s="20" t="s">
        <v>16</v>
      </c>
      <c r="E6" s="659"/>
      <c r="F6" s="659"/>
      <c r="G6" s="649"/>
      <c r="H6" s="659"/>
      <c r="I6" s="659"/>
      <c r="J6" s="649"/>
      <c r="K6" s="649"/>
      <c r="L6" s="21" t="s">
        <v>18</v>
      </c>
      <c r="M6" s="21" t="s">
        <v>31</v>
      </c>
      <c r="N6" s="650"/>
      <c r="O6" s="650"/>
      <c r="P6" s="649"/>
      <c r="Q6" s="662"/>
      <c r="R6" s="649"/>
      <c r="S6" s="649"/>
      <c r="T6" s="649"/>
      <c r="U6" s="649"/>
      <c r="V6" s="649"/>
      <c r="W6" s="649"/>
      <c r="X6" s="649"/>
      <c r="Y6" s="649"/>
      <c r="Z6" s="19"/>
      <c r="AA6" s="19"/>
    </row>
    <row r="7" spans="1:36" ht="24" customHeight="1">
      <c r="A7" s="175"/>
      <c r="B7" s="22" t="s">
        <v>4</v>
      </c>
      <c r="C7" s="23" t="s">
        <v>23</v>
      </c>
      <c r="D7" s="24">
        <f>SUM(D8+D26+D29+D32+D83+D88+D115)</f>
        <v>23751</v>
      </c>
      <c r="E7" s="24"/>
      <c r="F7" s="24"/>
      <c r="G7" s="25"/>
      <c r="H7" s="26"/>
      <c r="I7" s="27"/>
      <c r="J7" s="25">
        <f t="shared" ref="J7:X7" si="0">SUM(J8+J26+J29+J32+J83+J88+J115)</f>
        <v>27500662372.720001</v>
      </c>
      <c r="K7" s="25">
        <f t="shared" si="0"/>
        <v>59993662039.02002</v>
      </c>
      <c r="L7" s="25">
        <f t="shared" si="0"/>
        <v>26803001999.559994</v>
      </c>
      <c r="M7" s="25">
        <f t="shared" si="0"/>
        <v>33014650039.459995</v>
      </c>
      <c r="N7" s="25">
        <f t="shared" si="0"/>
        <v>6293025813.7900019</v>
      </c>
      <c r="O7" s="25">
        <f t="shared" si="0"/>
        <v>4351630579.0900002</v>
      </c>
      <c r="P7" s="25">
        <f t="shared" si="0"/>
        <v>2113573126.5399992</v>
      </c>
      <c r="Q7" s="25">
        <f t="shared" si="0"/>
        <v>2126213920.7800002</v>
      </c>
      <c r="R7" s="25">
        <f t="shared" si="0"/>
        <v>5160641481.0700006</v>
      </c>
      <c r="S7" s="25">
        <f t="shared" si="0"/>
        <v>19146269352.439999</v>
      </c>
      <c r="T7" s="25">
        <f t="shared" si="0"/>
        <v>565004904.2299999</v>
      </c>
      <c r="U7" s="25">
        <f t="shared" si="0"/>
        <v>1812702657.0399997</v>
      </c>
      <c r="V7" s="25">
        <f t="shared" si="0"/>
        <v>1291147393.9400001</v>
      </c>
      <c r="W7" s="25">
        <f t="shared" si="0"/>
        <v>47085537.349999994</v>
      </c>
      <c r="X7" s="25">
        <f t="shared" si="0"/>
        <v>28022851326.069988</v>
      </c>
      <c r="Y7" s="25">
        <v>32950594770.220005</v>
      </c>
    </row>
    <row r="8" spans="1:36" ht="22.5" customHeight="1">
      <c r="A8" s="174"/>
      <c r="B8" s="28" t="s">
        <v>9</v>
      </c>
      <c r="C8" s="29" t="s">
        <v>23</v>
      </c>
      <c r="D8" s="30">
        <f>SUM(D9:D25)</f>
        <v>22493</v>
      </c>
      <c r="E8" s="30">
        <f>SUM(E9:E25)</f>
        <v>22493</v>
      </c>
      <c r="F8" s="30">
        <f>SUM(F9:F25)</f>
        <v>0</v>
      </c>
      <c r="G8" s="31"/>
      <c r="H8" s="31"/>
      <c r="I8" s="31"/>
      <c r="J8" s="32">
        <f t="shared" ref="J8:X8" si="1">SUM(J9:J25)</f>
        <v>267633783.72</v>
      </c>
      <c r="K8" s="32">
        <f t="shared" si="1"/>
        <v>2328801960.9200001</v>
      </c>
      <c r="L8" s="32">
        <f t="shared" si="1"/>
        <v>1814610395.1300004</v>
      </c>
      <c r="M8" s="32">
        <f t="shared" si="1"/>
        <v>514191565.79000002</v>
      </c>
      <c r="N8" s="32">
        <f t="shared" si="1"/>
        <v>2844158688</v>
      </c>
      <c r="O8" s="32">
        <f t="shared" si="1"/>
        <v>2977578332.8899999</v>
      </c>
      <c r="P8" s="32">
        <f t="shared" si="1"/>
        <v>27236614.979999956</v>
      </c>
      <c r="Q8" s="32">
        <f t="shared" si="1"/>
        <v>2988650.5899999132</v>
      </c>
      <c r="R8" s="32">
        <f t="shared" si="1"/>
        <v>74337355.210000008</v>
      </c>
      <c r="S8" s="32">
        <f t="shared" si="1"/>
        <v>182811435.87</v>
      </c>
      <c r="T8" s="32">
        <f t="shared" si="1"/>
        <v>298797632.97999996</v>
      </c>
      <c r="U8" s="32">
        <f t="shared" si="1"/>
        <v>1811319652.9299998</v>
      </c>
      <c r="V8" s="32">
        <f t="shared" si="1"/>
        <v>1291147393.9400001</v>
      </c>
      <c r="W8" s="32">
        <f t="shared" si="1"/>
        <v>15779974.619999999</v>
      </c>
      <c r="X8" s="32">
        <f t="shared" si="1"/>
        <v>3674193445.5500002</v>
      </c>
      <c r="Y8" s="32">
        <v>4195686980.0599995</v>
      </c>
    </row>
    <row r="9" spans="1:36" ht="22.5" customHeight="1">
      <c r="A9" s="397">
        <v>1</v>
      </c>
      <c r="B9" s="392" t="s">
        <v>81</v>
      </c>
      <c r="C9" s="393">
        <v>44286</v>
      </c>
      <c r="D9" s="394">
        <f>SUM(E9:F9)</f>
        <v>929</v>
      </c>
      <c r="E9" s="394">
        <v>929</v>
      </c>
      <c r="F9" s="394"/>
      <c r="G9" s="395" t="s">
        <v>656</v>
      </c>
      <c r="H9" s="396">
        <v>2</v>
      </c>
      <c r="I9" s="395" t="s">
        <v>98</v>
      </c>
      <c r="J9" s="391">
        <v>50947210</v>
      </c>
      <c r="K9" s="391">
        <v>200236860.66</v>
      </c>
      <c r="L9" s="391">
        <v>123328064.45</v>
      </c>
      <c r="M9" s="391">
        <v>76908796.209999993</v>
      </c>
      <c r="N9" s="400">
        <v>73855032.140000001</v>
      </c>
      <c r="O9" s="400">
        <v>66701331.920000002</v>
      </c>
      <c r="P9" s="401">
        <v>7153700.2199999997</v>
      </c>
      <c r="Q9" s="41"/>
      <c r="R9" s="262">
        <v>40110646.780000001</v>
      </c>
      <c r="S9" s="262">
        <v>83998074</v>
      </c>
      <c r="T9" s="262">
        <v>48110489.189999998</v>
      </c>
      <c r="U9" s="262">
        <v>0</v>
      </c>
      <c r="V9" s="262">
        <v>0</v>
      </c>
      <c r="W9" s="262">
        <v>1509443.23</v>
      </c>
      <c r="X9" s="42">
        <f>SUM(R9:W9)</f>
        <v>173728653.19999999</v>
      </c>
      <c r="Y9" s="43">
        <v>183820364.60000002</v>
      </c>
    </row>
    <row r="10" spans="1:36" ht="22.5" customHeight="1">
      <c r="A10" s="398">
        <v>2</v>
      </c>
      <c r="B10" s="387" t="s">
        <v>82</v>
      </c>
      <c r="C10" s="399">
        <v>44286</v>
      </c>
      <c r="D10" s="408">
        <f t="shared" ref="D10:D25" si="2">SUM(E10:F10)</f>
        <v>212</v>
      </c>
      <c r="E10" s="409">
        <v>212</v>
      </c>
      <c r="F10" s="408"/>
      <c r="G10" s="403" t="s">
        <v>657</v>
      </c>
      <c r="H10" s="404">
        <v>1</v>
      </c>
      <c r="I10" s="403" t="s">
        <v>98</v>
      </c>
      <c r="J10" s="402">
        <v>6369000</v>
      </c>
      <c r="K10" s="402">
        <v>16058253.17</v>
      </c>
      <c r="L10" s="402">
        <v>6694405.9299999997</v>
      </c>
      <c r="M10" s="402">
        <v>9363847.2400000002</v>
      </c>
      <c r="N10" s="406">
        <v>1752862.72</v>
      </c>
      <c r="O10" s="407">
        <v>1358074.65</v>
      </c>
      <c r="P10" s="405">
        <v>394788.07</v>
      </c>
      <c r="Q10" s="405">
        <v>358856.95000000019</v>
      </c>
      <c r="R10" s="252">
        <v>1073410</v>
      </c>
      <c r="S10" s="252">
        <v>5444000</v>
      </c>
      <c r="T10" s="252">
        <v>1246760</v>
      </c>
      <c r="U10" s="252">
        <v>0</v>
      </c>
      <c r="V10" s="252">
        <v>0</v>
      </c>
      <c r="W10" s="252">
        <v>34409</v>
      </c>
      <c r="X10" s="257">
        <f t="shared" ref="X10:X28" si="3">SUM(R10:W10)</f>
        <v>7798579</v>
      </c>
      <c r="Y10" s="257">
        <v>12361828.93</v>
      </c>
    </row>
    <row r="11" spans="1:36" ht="22.5" customHeight="1">
      <c r="A11" s="398">
        <v>3</v>
      </c>
      <c r="B11" s="387" t="s">
        <v>84</v>
      </c>
      <c r="C11" s="399">
        <v>44286</v>
      </c>
      <c r="D11" s="408">
        <f t="shared" si="2"/>
        <v>522</v>
      </c>
      <c r="E11" s="408">
        <v>522</v>
      </c>
      <c r="F11" s="408"/>
      <c r="G11" s="403" t="s">
        <v>656</v>
      </c>
      <c r="H11" s="408">
        <v>1</v>
      </c>
      <c r="I11" s="403" t="s">
        <v>98</v>
      </c>
      <c r="J11" s="402">
        <v>50428770</v>
      </c>
      <c r="K11" s="402">
        <v>123675201.23</v>
      </c>
      <c r="L11" s="402">
        <v>45682412.43</v>
      </c>
      <c r="M11" s="402">
        <v>77992788.799999997</v>
      </c>
      <c r="N11" s="406">
        <v>300968.65999999997</v>
      </c>
      <c r="O11" s="406">
        <v>154088495.5</v>
      </c>
      <c r="P11" s="405">
        <v>6868733.0300000003</v>
      </c>
      <c r="Q11" s="405">
        <v>7405402.4699999988</v>
      </c>
      <c r="R11" s="252">
        <v>11812889.67</v>
      </c>
      <c r="S11" s="252">
        <v>43459724</v>
      </c>
      <c r="T11" s="252">
        <v>117829185.63</v>
      </c>
      <c r="U11" s="252">
        <v>0</v>
      </c>
      <c r="V11" s="252">
        <v>0</v>
      </c>
      <c r="W11" s="252">
        <v>5511679.9500000002</v>
      </c>
      <c r="X11" s="257">
        <f t="shared" si="3"/>
        <v>178613479.25</v>
      </c>
      <c r="Y11" s="257">
        <v>207299449.5</v>
      </c>
    </row>
    <row r="12" spans="1:36" ht="22.5" customHeight="1">
      <c r="A12" s="286">
        <v>4</v>
      </c>
      <c r="B12" s="141" t="s">
        <v>241</v>
      </c>
      <c r="C12" s="44">
        <v>42460</v>
      </c>
      <c r="D12" s="45">
        <f t="shared" si="2"/>
        <v>0</v>
      </c>
      <c r="E12" s="45" t="s">
        <v>542</v>
      </c>
      <c r="F12" s="45"/>
      <c r="G12" s="46"/>
      <c r="H12" s="47">
        <v>3</v>
      </c>
      <c r="I12" s="46" t="s">
        <v>98</v>
      </c>
      <c r="J12" s="48"/>
      <c r="K12" s="48"/>
      <c r="L12" s="48"/>
      <c r="M12" s="65"/>
      <c r="N12" s="49"/>
      <c r="O12" s="49"/>
      <c r="P12" s="66">
        <f t="shared" ref="P12:P25" si="4">SUM(N12-O12)</f>
        <v>0</v>
      </c>
      <c r="Q12" s="67">
        <v>-659784.8600000001</v>
      </c>
      <c r="R12" s="252">
        <v>0</v>
      </c>
      <c r="S12" s="252">
        <v>0</v>
      </c>
      <c r="T12" s="252">
        <v>0</v>
      </c>
      <c r="U12" s="252">
        <v>0</v>
      </c>
      <c r="V12" s="252">
        <v>0</v>
      </c>
      <c r="W12" s="252">
        <v>0</v>
      </c>
      <c r="X12" s="257">
        <f t="shared" si="3"/>
        <v>0</v>
      </c>
      <c r="Y12" s="257">
        <v>0</v>
      </c>
    </row>
    <row r="13" spans="1:36" s="253" customFormat="1" ht="22.5" customHeight="1">
      <c r="A13" s="398">
        <v>5</v>
      </c>
      <c r="B13" s="386" t="s">
        <v>85</v>
      </c>
      <c r="C13" s="399">
        <v>44286</v>
      </c>
      <c r="D13" s="408">
        <f t="shared" si="2"/>
        <v>1436</v>
      </c>
      <c r="E13" s="408">
        <v>1436</v>
      </c>
      <c r="F13" s="408"/>
      <c r="G13" s="403" t="s">
        <v>656</v>
      </c>
      <c r="H13" s="404">
        <v>1</v>
      </c>
      <c r="I13" s="403" t="s">
        <v>98</v>
      </c>
      <c r="J13" s="402">
        <v>29889090</v>
      </c>
      <c r="K13" s="402">
        <v>89428692.420000002</v>
      </c>
      <c r="L13" s="402">
        <v>48891865.159999996</v>
      </c>
      <c r="M13" s="402">
        <v>40536827.259999998</v>
      </c>
      <c r="N13" s="406">
        <v>8539138.4800000004</v>
      </c>
      <c r="O13" s="406">
        <v>5584666.6200000001</v>
      </c>
      <c r="P13" s="405">
        <f t="shared" si="4"/>
        <v>2954471.8600000003</v>
      </c>
      <c r="Q13" s="405">
        <v>2897478.24</v>
      </c>
      <c r="R13" s="252">
        <v>14237791.9</v>
      </c>
      <c r="S13" s="252">
        <v>28731000</v>
      </c>
      <c r="T13" s="252">
        <v>2020237</v>
      </c>
      <c r="U13" s="252">
        <v>0</v>
      </c>
      <c r="V13" s="252">
        <v>0</v>
      </c>
      <c r="W13" s="252">
        <v>0</v>
      </c>
      <c r="X13" s="257">
        <f t="shared" si="3"/>
        <v>44989028.899999999</v>
      </c>
      <c r="Y13" s="257">
        <v>55462405.640000001</v>
      </c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</row>
    <row r="14" spans="1:36" ht="22.5" customHeight="1">
      <c r="A14" s="398">
        <v>6</v>
      </c>
      <c r="B14" s="386" t="s">
        <v>86</v>
      </c>
      <c r="C14" s="399">
        <v>44286</v>
      </c>
      <c r="D14" s="408">
        <f t="shared" si="2"/>
        <v>680</v>
      </c>
      <c r="E14" s="408">
        <v>680</v>
      </c>
      <c r="F14" s="408"/>
      <c r="G14" s="403" t="s">
        <v>656</v>
      </c>
      <c r="H14" s="408">
        <v>1</v>
      </c>
      <c r="I14" s="403" t="s">
        <v>98</v>
      </c>
      <c r="J14" s="402">
        <v>24652900</v>
      </c>
      <c r="K14" s="402">
        <v>92745652.689999998</v>
      </c>
      <c r="L14" s="402">
        <v>53918125.649999999</v>
      </c>
      <c r="M14" s="402">
        <v>38827527.039999999</v>
      </c>
      <c r="N14" s="406">
        <v>6401238.1799999997</v>
      </c>
      <c r="O14" s="406">
        <v>2837142.92</v>
      </c>
      <c r="P14" s="405">
        <v>3564095.26</v>
      </c>
      <c r="Q14" s="405">
        <v>3255385.54</v>
      </c>
      <c r="R14" s="252">
        <v>572816.86</v>
      </c>
      <c r="S14" s="252">
        <v>20311637.870000001</v>
      </c>
      <c r="T14" s="252">
        <v>0</v>
      </c>
      <c r="U14" s="252">
        <v>0</v>
      </c>
      <c r="V14" s="252">
        <v>0</v>
      </c>
      <c r="W14" s="252">
        <v>0</v>
      </c>
      <c r="X14" s="257">
        <f t="shared" si="3"/>
        <v>20884454.73</v>
      </c>
      <c r="Y14" s="257">
        <v>36554416.609999999</v>
      </c>
    </row>
    <row r="15" spans="1:36" s="253" customFormat="1" ht="22.5" customHeight="1">
      <c r="A15" s="398">
        <v>7</v>
      </c>
      <c r="B15" s="386" t="s">
        <v>87</v>
      </c>
      <c r="C15" s="399">
        <v>43921</v>
      </c>
      <c r="D15" s="408">
        <f t="shared" si="2"/>
        <v>14626</v>
      </c>
      <c r="E15" s="408">
        <v>14626</v>
      </c>
      <c r="F15" s="408"/>
      <c r="G15" s="403" t="s">
        <v>658</v>
      </c>
      <c r="H15" s="404">
        <v>2</v>
      </c>
      <c r="I15" s="403" t="s">
        <v>98</v>
      </c>
      <c r="J15" s="402">
        <v>17563410</v>
      </c>
      <c r="K15" s="402">
        <v>58180927.049999997</v>
      </c>
      <c r="L15" s="402">
        <v>34992757.920000002</v>
      </c>
      <c r="M15" s="402">
        <v>23188169.129999999</v>
      </c>
      <c r="N15" s="406">
        <v>243977935</v>
      </c>
      <c r="O15" s="406">
        <v>243514201.94999999</v>
      </c>
      <c r="P15" s="405">
        <v>463733.05</v>
      </c>
      <c r="Q15" s="405">
        <v>496483.75</v>
      </c>
      <c r="R15" s="252">
        <v>0</v>
      </c>
      <c r="S15" s="252">
        <v>0</v>
      </c>
      <c r="T15" s="252">
        <v>32557028.190000001</v>
      </c>
      <c r="U15" s="252">
        <v>133172936.08</v>
      </c>
      <c r="V15" s="252"/>
      <c r="W15" s="252"/>
      <c r="X15" s="257">
        <f t="shared" si="3"/>
        <v>165729964.27000001</v>
      </c>
      <c r="Y15" s="257">
        <v>235855088.56999999</v>
      </c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</row>
    <row r="16" spans="1:36" ht="22.5" customHeight="1">
      <c r="A16" s="398">
        <v>8</v>
      </c>
      <c r="B16" s="386" t="s">
        <v>88</v>
      </c>
      <c r="C16" s="399">
        <v>44286</v>
      </c>
      <c r="D16" s="408">
        <f t="shared" si="2"/>
        <v>890</v>
      </c>
      <c r="E16" s="408">
        <v>890</v>
      </c>
      <c r="F16" s="408"/>
      <c r="G16" s="403" t="s">
        <v>656</v>
      </c>
      <c r="H16" s="410">
        <v>1</v>
      </c>
      <c r="I16" s="403" t="s">
        <v>98</v>
      </c>
      <c r="J16" s="402">
        <v>36786040</v>
      </c>
      <c r="K16" s="402">
        <v>502059030.02999997</v>
      </c>
      <c r="L16" s="402">
        <v>175379861.94</v>
      </c>
      <c r="M16" s="402">
        <v>326679168.08999997</v>
      </c>
      <c r="N16" s="406">
        <v>718911588.25</v>
      </c>
      <c r="O16" s="406">
        <v>690891483.47000003</v>
      </c>
      <c r="P16" s="405">
        <f t="shared" si="4"/>
        <v>28020104.779999971</v>
      </c>
      <c r="Q16" s="405">
        <v>8773911.6999999285</v>
      </c>
      <c r="R16" s="252"/>
      <c r="S16" s="252"/>
      <c r="T16" s="252">
        <v>7986572.9800000004</v>
      </c>
      <c r="U16" s="252">
        <v>388316108.18000001</v>
      </c>
      <c r="V16" s="252">
        <v>371045513.30000001</v>
      </c>
      <c r="W16" s="252">
        <v>867595.77</v>
      </c>
      <c r="X16" s="257">
        <f t="shared" si="3"/>
        <v>768215790.23000002</v>
      </c>
      <c r="Y16" s="257">
        <v>892884041.6500001</v>
      </c>
    </row>
    <row r="17" spans="1:38" ht="22.5" customHeight="1">
      <c r="A17" s="398">
        <v>9</v>
      </c>
      <c r="B17" s="386" t="s">
        <v>89</v>
      </c>
      <c r="C17" s="399">
        <v>43889</v>
      </c>
      <c r="D17" s="408">
        <f t="shared" si="2"/>
        <v>1575</v>
      </c>
      <c r="E17" s="408">
        <v>1575</v>
      </c>
      <c r="F17" s="408"/>
      <c r="G17" s="403" t="s">
        <v>659</v>
      </c>
      <c r="H17" s="404">
        <v>2</v>
      </c>
      <c r="I17" s="403" t="s">
        <v>98</v>
      </c>
      <c r="J17" s="402">
        <v>38163400</v>
      </c>
      <c r="K17" s="402">
        <v>1134555712.71</v>
      </c>
      <c r="L17" s="402">
        <v>1288378270.6500001</v>
      </c>
      <c r="M17" s="413">
        <v>-153822557.94</v>
      </c>
      <c r="N17" s="406">
        <v>1133782191.25</v>
      </c>
      <c r="O17" s="406">
        <v>1159094796.48</v>
      </c>
      <c r="P17" s="412">
        <f t="shared" si="4"/>
        <v>-25312605.230000019</v>
      </c>
      <c r="Q17" s="412">
        <v>-25312605.229999997</v>
      </c>
      <c r="R17" s="252">
        <v>6500000</v>
      </c>
      <c r="S17" s="252">
        <v>0</v>
      </c>
      <c r="T17" s="252">
        <v>2527655.4500000002</v>
      </c>
      <c r="U17" s="252">
        <v>792177600.66999996</v>
      </c>
      <c r="V17" s="252">
        <v>873480461.24000001</v>
      </c>
      <c r="W17" s="252">
        <v>529465.67000000004</v>
      </c>
      <c r="X17" s="257">
        <f t="shared" si="3"/>
        <v>1675215183.0300002</v>
      </c>
      <c r="Y17" s="257">
        <v>1611738119.1399999</v>
      </c>
    </row>
    <row r="18" spans="1:38" ht="22.5" customHeight="1">
      <c r="A18" s="398">
        <v>10</v>
      </c>
      <c r="B18" s="386" t="s">
        <v>90</v>
      </c>
      <c r="C18" s="399">
        <v>44196</v>
      </c>
      <c r="D18" s="408">
        <f t="shared" si="2"/>
        <v>84</v>
      </c>
      <c r="E18" s="408">
        <v>84</v>
      </c>
      <c r="F18" s="408"/>
      <c r="G18" s="403" t="s">
        <v>656</v>
      </c>
      <c r="H18" s="404">
        <v>1</v>
      </c>
      <c r="I18" s="403" t="s">
        <v>98</v>
      </c>
      <c r="J18" s="402">
        <v>6360233.7199999997</v>
      </c>
      <c r="K18" s="402">
        <v>69426541.400000006</v>
      </c>
      <c r="L18" s="402">
        <v>26925781.719999999</v>
      </c>
      <c r="M18" s="402">
        <v>42500759.68</v>
      </c>
      <c r="N18" s="406">
        <v>124014889.23999999</v>
      </c>
      <c r="O18" s="406">
        <v>121459626.59999999</v>
      </c>
      <c r="P18" s="405">
        <f t="shared" si="4"/>
        <v>2555262.6400000006</v>
      </c>
      <c r="Q18" s="405">
        <v>5387549.0299999863</v>
      </c>
      <c r="R18" s="252">
        <v>0</v>
      </c>
      <c r="S18" s="252">
        <v>867000</v>
      </c>
      <c r="T18" s="252">
        <v>46440772.289999999</v>
      </c>
      <c r="U18" s="252">
        <v>28211640.5</v>
      </c>
      <c r="V18" s="252">
        <v>29662583.399999999</v>
      </c>
      <c r="W18" s="252">
        <v>115131</v>
      </c>
      <c r="X18" s="257">
        <f t="shared" si="3"/>
        <v>105297127.19</v>
      </c>
      <c r="Y18" s="257">
        <v>152744284.37</v>
      </c>
    </row>
    <row r="19" spans="1:38" ht="22.5" customHeight="1">
      <c r="A19" s="398">
        <v>11</v>
      </c>
      <c r="B19" s="386" t="s">
        <v>92</v>
      </c>
      <c r="C19" s="399">
        <v>44196</v>
      </c>
      <c r="D19" s="408">
        <f t="shared" si="2"/>
        <v>132</v>
      </c>
      <c r="E19" s="408">
        <v>132</v>
      </c>
      <c r="F19" s="408"/>
      <c r="G19" s="403" t="s">
        <v>657</v>
      </c>
      <c r="H19" s="404">
        <v>2</v>
      </c>
      <c r="I19" s="403" t="s">
        <v>98</v>
      </c>
      <c r="J19" s="402">
        <v>530260</v>
      </c>
      <c r="K19" s="402">
        <v>2659847.17</v>
      </c>
      <c r="L19" s="402">
        <v>828172.97</v>
      </c>
      <c r="M19" s="402">
        <v>1831674.2</v>
      </c>
      <c r="N19" s="406">
        <v>25028055.120000001</v>
      </c>
      <c r="O19" s="414">
        <v>24722870.449999999</v>
      </c>
      <c r="P19" s="405">
        <v>305184.67</v>
      </c>
      <c r="Q19" s="412">
        <v>382931.94999999925</v>
      </c>
      <c r="R19" s="252">
        <v>0</v>
      </c>
      <c r="S19" s="252">
        <v>0</v>
      </c>
      <c r="T19" s="252">
        <v>24678433</v>
      </c>
      <c r="U19" s="252">
        <v>0</v>
      </c>
      <c r="V19" s="252">
        <v>0</v>
      </c>
      <c r="W19" s="252">
        <v>7211250</v>
      </c>
      <c r="X19" s="257">
        <f t="shared" si="3"/>
        <v>31889683</v>
      </c>
      <c r="Y19" s="257">
        <v>32784007</v>
      </c>
    </row>
    <row r="20" spans="1:38" ht="22.5" customHeight="1">
      <c r="A20" s="398">
        <v>12</v>
      </c>
      <c r="B20" s="386" t="s">
        <v>569</v>
      </c>
      <c r="C20" s="399">
        <v>44104</v>
      </c>
      <c r="D20" s="408">
        <f t="shared" si="2"/>
        <v>85</v>
      </c>
      <c r="E20" s="408">
        <v>85</v>
      </c>
      <c r="F20" s="408"/>
      <c r="G20" s="403" t="s">
        <v>658</v>
      </c>
      <c r="H20" s="404">
        <v>1</v>
      </c>
      <c r="I20" s="403" t="s">
        <v>98</v>
      </c>
      <c r="J20" s="402">
        <v>3361590</v>
      </c>
      <c r="K20" s="402">
        <v>22187881.140000001</v>
      </c>
      <c r="L20" s="402">
        <v>8942014.6600000001</v>
      </c>
      <c r="M20" s="402">
        <v>13245866.48</v>
      </c>
      <c r="N20" s="406">
        <v>31788353.829999998</v>
      </c>
      <c r="O20" s="406">
        <v>31377920.760000002</v>
      </c>
      <c r="P20" s="405">
        <v>410433.07</v>
      </c>
      <c r="Q20" s="405">
        <v>224568.8900000006</v>
      </c>
      <c r="R20" s="252">
        <v>0</v>
      </c>
      <c r="S20" s="252">
        <v>0</v>
      </c>
      <c r="T20" s="252">
        <v>14556339.25</v>
      </c>
      <c r="U20" s="252">
        <v>0</v>
      </c>
      <c r="V20" s="252">
        <v>16958836</v>
      </c>
      <c r="W20" s="252">
        <v>0</v>
      </c>
      <c r="X20" s="257">
        <f t="shared" si="3"/>
        <v>31515175.25</v>
      </c>
      <c r="Y20" s="257">
        <v>42041715.620000005</v>
      </c>
    </row>
    <row r="21" spans="1:38" ht="22.5" customHeight="1">
      <c r="A21" s="411">
        <v>13</v>
      </c>
      <c r="B21" s="386" t="s">
        <v>93</v>
      </c>
      <c r="C21" s="399">
        <v>44347</v>
      </c>
      <c r="D21" s="408">
        <f t="shared" si="2"/>
        <v>559</v>
      </c>
      <c r="E21" s="408">
        <v>559</v>
      </c>
      <c r="F21" s="408"/>
      <c r="G21" s="403" t="s">
        <v>659</v>
      </c>
      <c r="H21" s="404">
        <v>2</v>
      </c>
      <c r="I21" s="403" t="s">
        <v>98</v>
      </c>
      <c r="J21" s="402">
        <v>1775330</v>
      </c>
      <c r="K21" s="402">
        <v>15390966.119999999</v>
      </c>
      <c r="L21" s="402">
        <v>209063</v>
      </c>
      <c r="M21" s="402">
        <v>15181903.119999999</v>
      </c>
      <c r="N21" s="406">
        <v>110792082.3</v>
      </c>
      <c r="O21" s="406">
        <v>110977402.47</v>
      </c>
      <c r="P21" s="412">
        <f t="shared" si="4"/>
        <v>-185320.17000000179</v>
      </c>
      <c r="Q21" s="405">
        <v>-91623.120000004768</v>
      </c>
      <c r="R21" s="252">
        <v>0</v>
      </c>
      <c r="S21" s="252">
        <v>0</v>
      </c>
      <c r="T21" s="252">
        <v>356800</v>
      </c>
      <c r="U21" s="252">
        <v>91447030.5</v>
      </c>
      <c r="V21" s="252">
        <v>0</v>
      </c>
      <c r="W21" s="252">
        <v>0</v>
      </c>
      <c r="X21" s="257">
        <f t="shared" si="3"/>
        <v>91803830.5</v>
      </c>
      <c r="Y21" s="257">
        <v>99573522</v>
      </c>
    </row>
    <row r="22" spans="1:38" s="253" customFormat="1" ht="22.5" customHeight="1">
      <c r="A22" s="398">
        <v>14</v>
      </c>
      <c r="B22" s="386" t="s">
        <v>94</v>
      </c>
      <c r="C22" s="399">
        <v>44135</v>
      </c>
      <c r="D22" s="408">
        <f t="shared" si="2"/>
        <v>74</v>
      </c>
      <c r="E22" s="408">
        <v>74</v>
      </c>
      <c r="F22" s="408"/>
      <c r="G22" s="403" t="s">
        <v>659</v>
      </c>
      <c r="H22" s="404">
        <v>2</v>
      </c>
      <c r="I22" s="403" t="s">
        <v>98</v>
      </c>
      <c r="J22" s="402">
        <v>391350</v>
      </c>
      <c r="K22" s="402">
        <v>815459.6</v>
      </c>
      <c r="L22" s="402">
        <v>439453.42</v>
      </c>
      <c r="M22" s="402">
        <v>376006.18</v>
      </c>
      <c r="N22" s="406">
        <v>19097.34</v>
      </c>
      <c r="O22" s="406">
        <v>54127.1</v>
      </c>
      <c r="P22" s="412">
        <f t="shared" si="4"/>
        <v>-35029.759999999995</v>
      </c>
      <c r="Q22" s="412">
        <v>-144427.15000000002</v>
      </c>
      <c r="R22" s="252">
        <v>0</v>
      </c>
      <c r="S22" s="252">
        <v>0</v>
      </c>
      <c r="T22" s="252">
        <v>0</v>
      </c>
      <c r="U22" s="252">
        <v>0</v>
      </c>
      <c r="V22" s="252">
        <v>0</v>
      </c>
      <c r="W22" s="252">
        <v>0</v>
      </c>
      <c r="X22" s="257">
        <v>0</v>
      </c>
      <c r="Y22" s="257" t="s">
        <v>568</v>
      </c>
      <c r="Z22" s="17">
        <v>0</v>
      </c>
      <c r="AA22" s="17">
        <v>0</v>
      </c>
      <c r="AB22" s="17">
        <v>0</v>
      </c>
      <c r="AC22" s="17" t="s">
        <v>568</v>
      </c>
      <c r="AD22" s="17">
        <v>0</v>
      </c>
      <c r="AE22" s="17">
        <v>0</v>
      </c>
      <c r="AF22" s="17">
        <v>0</v>
      </c>
      <c r="AG22" s="17" t="s">
        <v>568</v>
      </c>
      <c r="AH22" s="17">
        <v>0</v>
      </c>
      <c r="AI22" s="17">
        <v>0</v>
      </c>
      <c r="AJ22" s="17">
        <v>0</v>
      </c>
      <c r="AK22" s="253" t="s">
        <v>568</v>
      </c>
      <c r="AL22" s="253">
        <v>0</v>
      </c>
    </row>
    <row r="23" spans="1:38" ht="22.5" customHeight="1">
      <c r="A23" s="398">
        <v>15</v>
      </c>
      <c r="B23" s="387" t="s">
        <v>95</v>
      </c>
      <c r="C23" s="399">
        <v>44165</v>
      </c>
      <c r="D23" s="408">
        <f t="shared" si="2"/>
        <v>689</v>
      </c>
      <c r="E23" s="408">
        <v>689</v>
      </c>
      <c r="F23" s="408"/>
      <c r="G23" s="403" t="s">
        <v>657</v>
      </c>
      <c r="H23" s="404">
        <v>1</v>
      </c>
      <c r="I23" s="403" t="s">
        <v>98</v>
      </c>
      <c r="J23" s="402">
        <v>415200</v>
      </c>
      <c r="K23" s="402">
        <v>1380935.53</v>
      </c>
      <c r="L23" s="402">
        <v>145.22999999999999</v>
      </c>
      <c r="M23" s="402">
        <v>1380790.3</v>
      </c>
      <c r="N23" s="406">
        <v>364995255.49000001</v>
      </c>
      <c r="O23" s="406">
        <v>364916192</v>
      </c>
      <c r="P23" s="405">
        <f t="shared" si="4"/>
        <v>79063.490000009537</v>
      </c>
      <c r="Q23" s="405">
        <v>14522.429999999993</v>
      </c>
      <c r="R23" s="252">
        <v>0</v>
      </c>
      <c r="S23" s="252">
        <v>0</v>
      </c>
      <c r="T23" s="252">
        <v>487360</v>
      </c>
      <c r="U23" s="252">
        <v>376231423</v>
      </c>
      <c r="V23" s="252">
        <v>0</v>
      </c>
      <c r="W23" s="252">
        <v>0</v>
      </c>
      <c r="X23" s="257">
        <f t="shared" si="3"/>
        <v>376718783</v>
      </c>
      <c r="Y23" s="257">
        <v>629261247</v>
      </c>
    </row>
    <row r="24" spans="1:38">
      <c r="A24" s="172">
        <v>16</v>
      </c>
      <c r="B24" s="388" t="s">
        <v>571</v>
      </c>
      <c r="C24" s="44">
        <v>43465</v>
      </c>
      <c r="D24" s="45">
        <f t="shared" si="2"/>
        <v>0</v>
      </c>
      <c r="E24" s="45"/>
      <c r="F24" s="45"/>
      <c r="G24" s="46" t="s">
        <v>659</v>
      </c>
      <c r="H24" s="47">
        <v>2</v>
      </c>
      <c r="I24" s="46" t="s">
        <v>98</v>
      </c>
      <c r="J24" s="48"/>
      <c r="K24" s="48"/>
      <c r="L24" s="48"/>
      <c r="M24" s="48"/>
      <c r="N24" s="49"/>
      <c r="O24" s="49"/>
      <c r="P24" s="50">
        <f t="shared" si="4"/>
        <v>0</v>
      </c>
      <c r="Q24" s="51">
        <v>0</v>
      </c>
      <c r="R24" s="252">
        <v>18400</v>
      </c>
      <c r="S24" s="252">
        <v>0</v>
      </c>
      <c r="T24" s="252">
        <v>0</v>
      </c>
      <c r="U24" s="252">
        <v>251220</v>
      </c>
      <c r="V24" s="252">
        <v>0</v>
      </c>
      <c r="W24" s="252">
        <v>0</v>
      </c>
      <c r="X24" s="322">
        <f t="shared" si="3"/>
        <v>269620</v>
      </c>
      <c r="Y24" s="53">
        <v>386138</v>
      </c>
    </row>
    <row r="25" spans="1:38">
      <c r="A25" s="312">
        <v>17</v>
      </c>
      <c r="B25" s="389" t="s">
        <v>97</v>
      </c>
      <c r="C25" s="44" t="s">
        <v>100</v>
      </c>
      <c r="D25" s="45">
        <f t="shared" si="2"/>
        <v>0</v>
      </c>
      <c r="E25" s="45"/>
      <c r="F25" s="45"/>
      <c r="G25" s="46" t="s">
        <v>659</v>
      </c>
      <c r="H25" s="47">
        <v>2</v>
      </c>
      <c r="I25" s="46" t="s">
        <v>98</v>
      </c>
      <c r="J25" s="48"/>
      <c r="K25" s="48"/>
      <c r="L25" s="48"/>
      <c r="M25" s="48"/>
      <c r="N25" s="49"/>
      <c r="O25" s="49"/>
      <c r="P25" s="50">
        <f t="shared" si="4"/>
        <v>0</v>
      </c>
      <c r="Q25" s="51">
        <v>0</v>
      </c>
      <c r="R25" s="252">
        <v>11400</v>
      </c>
      <c r="S25" s="259">
        <v>0</v>
      </c>
      <c r="T25" s="259">
        <v>0</v>
      </c>
      <c r="U25" s="259">
        <v>1511694</v>
      </c>
      <c r="V25" s="259">
        <v>0</v>
      </c>
      <c r="W25" s="259">
        <v>1000</v>
      </c>
      <c r="X25" s="70">
        <f t="shared" si="3"/>
        <v>1524094</v>
      </c>
      <c r="Y25" s="71">
        <v>2311655</v>
      </c>
    </row>
    <row r="26" spans="1:38" ht="22.5" customHeight="1">
      <c r="A26" s="165"/>
      <c r="B26" s="28" t="s">
        <v>15</v>
      </c>
      <c r="C26" s="29" t="s">
        <v>23</v>
      </c>
      <c r="D26" s="30">
        <f>SUM(D27:D28)</f>
        <v>541</v>
      </c>
      <c r="E26" s="30">
        <f>SUM(E27:E28)</f>
        <v>541</v>
      </c>
      <c r="F26" s="30">
        <f>SUM(F27:F28)</f>
        <v>0</v>
      </c>
      <c r="G26" s="31"/>
      <c r="H26" s="31"/>
      <c r="I26" s="31"/>
      <c r="J26" s="32">
        <f t="shared" ref="J26:X26" si="5">SUM(J27:J28)</f>
        <v>2427950</v>
      </c>
      <c r="K26" s="32">
        <f t="shared" si="5"/>
        <v>5499974.3600000003</v>
      </c>
      <c r="L26" s="32">
        <f t="shared" si="5"/>
        <v>1377898.3900000001</v>
      </c>
      <c r="M26" s="32">
        <f t="shared" si="5"/>
        <v>4122075.9699999997</v>
      </c>
      <c r="N26" s="32">
        <f t="shared" si="5"/>
        <v>53055.67</v>
      </c>
      <c r="O26" s="32">
        <f t="shared" si="5"/>
        <v>75587</v>
      </c>
      <c r="P26" s="33">
        <f t="shared" si="5"/>
        <v>-22531.33</v>
      </c>
      <c r="Q26" s="33">
        <f t="shared" si="5"/>
        <v>-26827.87</v>
      </c>
      <c r="R26" s="32">
        <f t="shared" si="5"/>
        <v>13200</v>
      </c>
      <c r="S26" s="32">
        <f t="shared" si="5"/>
        <v>1320000</v>
      </c>
      <c r="T26" s="32">
        <f t="shared" si="5"/>
        <v>102700</v>
      </c>
      <c r="U26" s="32">
        <f t="shared" si="5"/>
        <v>0</v>
      </c>
      <c r="V26" s="32">
        <f t="shared" si="5"/>
        <v>0</v>
      </c>
      <c r="W26" s="32">
        <f t="shared" si="5"/>
        <v>0</v>
      </c>
      <c r="X26" s="32">
        <f t="shared" si="5"/>
        <v>1435900</v>
      </c>
      <c r="Y26" s="32">
        <v>4000</v>
      </c>
    </row>
    <row r="27" spans="1:38" s="253" customFormat="1" ht="22.5" customHeight="1">
      <c r="A27" s="398">
        <v>1</v>
      </c>
      <c r="B27" s="387" t="s">
        <v>101</v>
      </c>
      <c r="C27" s="399">
        <v>44377</v>
      </c>
      <c r="D27" s="408">
        <f>SUM(E27:F27)</f>
        <v>434</v>
      </c>
      <c r="E27" s="408">
        <v>434</v>
      </c>
      <c r="F27" s="408"/>
      <c r="G27" s="403" t="s">
        <v>659</v>
      </c>
      <c r="H27" s="404">
        <v>2</v>
      </c>
      <c r="I27" s="403" t="s">
        <v>98</v>
      </c>
      <c r="J27" s="402">
        <v>2397110</v>
      </c>
      <c r="K27" s="402">
        <v>5449090.6600000001</v>
      </c>
      <c r="L27" s="402">
        <v>1377709.36</v>
      </c>
      <c r="M27" s="402">
        <v>4071381.3</v>
      </c>
      <c r="N27" s="406">
        <v>44231.09</v>
      </c>
      <c r="O27" s="406">
        <v>67902</v>
      </c>
      <c r="P27" s="412">
        <f>SUM(N27-O27)</f>
        <v>-23670.910000000003</v>
      </c>
      <c r="Q27" s="405">
        <v>-28064.32</v>
      </c>
      <c r="R27" s="252">
        <v>13200</v>
      </c>
      <c r="S27" s="252">
        <v>1320000</v>
      </c>
      <c r="T27" s="252">
        <v>0</v>
      </c>
      <c r="U27" s="252">
        <v>0</v>
      </c>
      <c r="V27" s="252">
        <v>0</v>
      </c>
      <c r="W27" s="262">
        <v>0</v>
      </c>
      <c r="X27" s="256">
        <f t="shared" si="3"/>
        <v>1333200</v>
      </c>
      <c r="Y27" s="256">
        <v>0</v>
      </c>
      <c r="Z27" s="17" t="s">
        <v>553</v>
      </c>
      <c r="AA27" s="17"/>
      <c r="AB27" s="17"/>
      <c r="AC27" s="17"/>
      <c r="AD27" s="17"/>
      <c r="AE27" s="17"/>
      <c r="AF27" s="17"/>
      <c r="AG27" s="17"/>
      <c r="AH27" s="17"/>
      <c r="AI27" s="17"/>
      <c r="AJ27" s="17"/>
    </row>
    <row r="28" spans="1:38" s="253" customFormat="1" ht="22.5" customHeight="1">
      <c r="A28" s="415">
        <v>2</v>
      </c>
      <c r="B28" s="416" t="s">
        <v>102</v>
      </c>
      <c r="C28" s="417">
        <v>44196</v>
      </c>
      <c r="D28" s="418">
        <v>107</v>
      </c>
      <c r="E28" s="418">
        <v>107</v>
      </c>
      <c r="F28" s="418"/>
      <c r="G28" s="419" t="s">
        <v>659</v>
      </c>
      <c r="H28" s="420">
        <v>2</v>
      </c>
      <c r="I28" s="419" t="s">
        <v>98</v>
      </c>
      <c r="J28" s="421">
        <v>30840</v>
      </c>
      <c r="K28" s="421">
        <v>50883.7</v>
      </c>
      <c r="L28" s="421">
        <v>189.03</v>
      </c>
      <c r="M28" s="421">
        <v>50694.67</v>
      </c>
      <c r="N28" s="424">
        <v>8824.58</v>
      </c>
      <c r="O28" s="424">
        <v>7685</v>
      </c>
      <c r="P28" s="422">
        <f>SUM(N28-O28)</f>
        <v>1139.58</v>
      </c>
      <c r="Q28" s="423">
        <v>1236.4499999999998</v>
      </c>
      <c r="R28" s="259">
        <v>0</v>
      </c>
      <c r="S28" s="259">
        <v>0</v>
      </c>
      <c r="T28" s="259">
        <v>102700</v>
      </c>
      <c r="U28" s="259">
        <v>0</v>
      </c>
      <c r="V28" s="259">
        <v>0</v>
      </c>
      <c r="W28" s="259">
        <v>0</v>
      </c>
      <c r="X28" s="260">
        <f t="shared" si="3"/>
        <v>102700</v>
      </c>
      <c r="Y28" s="260">
        <v>4000</v>
      </c>
      <c r="Z28" s="17" t="s">
        <v>553</v>
      </c>
      <c r="AA28" s="17"/>
      <c r="AB28" s="17"/>
      <c r="AC28" s="17"/>
      <c r="AD28" s="17"/>
      <c r="AE28" s="17"/>
      <c r="AF28" s="17"/>
      <c r="AG28" s="17"/>
      <c r="AH28" s="17"/>
      <c r="AI28" s="17"/>
      <c r="AJ28" s="17"/>
    </row>
    <row r="29" spans="1:38" ht="22.5" customHeight="1">
      <c r="A29" s="173"/>
      <c r="B29" s="28" t="s">
        <v>14</v>
      </c>
      <c r="C29" s="29" t="s">
        <v>23</v>
      </c>
      <c r="D29" s="30">
        <f>SUM(D30:D31)</f>
        <v>0</v>
      </c>
      <c r="E29" s="30"/>
      <c r="F29" s="30"/>
      <c r="G29" s="31"/>
      <c r="H29" s="31"/>
      <c r="I29" s="31"/>
      <c r="J29" s="32">
        <f t="shared" ref="J29:X29" si="6">SUM(J30:J31)</f>
        <v>0</v>
      </c>
      <c r="K29" s="32">
        <f t="shared" si="6"/>
        <v>0</v>
      </c>
      <c r="L29" s="32">
        <f t="shared" si="6"/>
        <v>0</v>
      </c>
      <c r="M29" s="32">
        <f t="shared" si="6"/>
        <v>0</v>
      </c>
      <c r="N29" s="32">
        <f t="shared" si="6"/>
        <v>0</v>
      </c>
      <c r="O29" s="32">
        <f t="shared" si="6"/>
        <v>0</v>
      </c>
      <c r="P29" s="32">
        <f t="shared" si="6"/>
        <v>0</v>
      </c>
      <c r="Q29" s="32">
        <v>0</v>
      </c>
      <c r="R29" s="32">
        <f t="shared" si="6"/>
        <v>0</v>
      </c>
      <c r="S29" s="32">
        <f t="shared" si="6"/>
        <v>0</v>
      </c>
      <c r="T29" s="32">
        <f t="shared" si="6"/>
        <v>0</v>
      </c>
      <c r="U29" s="32">
        <f t="shared" si="6"/>
        <v>0</v>
      </c>
      <c r="V29" s="32">
        <f>SUM(V30:V31)</f>
        <v>0</v>
      </c>
      <c r="W29" s="32">
        <f t="shared" si="6"/>
        <v>0</v>
      </c>
      <c r="X29" s="32">
        <f t="shared" si="6"/>
        <v>0</v>
      </c>
      <c r="Y29" s="32">
        <v>0</v>
      </c>
    </row>
    <row r="30" spans="1:38" ht="22.5" customHeight="1">
      <c r="A30" s="167"/>
      <c r="B30" s="34" t="s">
        <v>103</v>
      </c>
      <c r="C30" s="72"/>
      <c r="D30" s="36">
        <v>0</v>
      </c>
      <c r="E30" s="36">
        <v>0</v>
      </c>
      <c r="F30" s="36">
        <v>0</v>
      </c>
      <c r="G30" s="37">
        <v>0</v>
      </c>
      <c r="H30" s="73">
        <v>0</v>
      </c>
      <c r="I30" s="37">
        <v>0</v>
      </c>
      <c r="J30" s="39">
        <v>0</v>
      </c>
      <c r="K30" s="39">
        <v>0</v>
      </c>
      <c r="L30" s="39">
        <v>0</v>
      </c>
      <c r="M30" s="39">
        <v>0</v>
      </c>
      <c r="N30" s="40">
        <v>0</v>
      </c>
      <c r="O30" s="40">
        <v>0</v>
      </c>
      <c r="P30" s="74">
        <f>SUM(N30-O30)</f>
        <v>0</v>
      </c>
      <c r="Q30" s="75">
        <v>0</v>
      </c>
      <c r="R30" s="39">
        <v>0</v>
      </c>
      <c r="S30" s="39">
        <v>0</v>
      </c>
      <c r="T30" s="39">
        <v>0</v>
      </c>
      <c r="U30" s="39">
        <v>0</v>
      </c>
      <c r="V30" s="39">
        <v>0</v>
      </c>
      <c r="W30" s="39">
        <v>0</v>
      </c>
      <c r="X30" s="42">
        <v>0</v>
      </c>
      <c r="Y30" s="43">
        <v>0</v>
      </c>
    </row>
    <row r="31" spans="1:38" ht="22.5" customHeight="1">
      <c r="A31" s="166"/>
      <c r="B31" s="76"/>
      <c r="C31" s="77"/>
      <c r="D31" s="78"/>
      <c r="E31" s="78"/>
      <c r="F31" s="78"/>
      <c r="G31" s="79"/>
      <c r="H31" s="80"/>
      <c r="I31" s="79"/>
      <c r="J31" s="81"/>
      <c r="K31" s="81"/>
      <c r="L31" s="81"/>
      <c r="M31" s="81"/>
      <c r="N31" s="82"/>
      <c r="O31" s="82"/>
      <c r="P31" s="69"/>
      <c r="Q31" s="83"/>
      <c r="R31" s="81"/>
      <c r="S31" s="81"/>
      <c r="T31" s="81"/>
      <c r="U31" s="81"/>
      <c r="V31" s="81"/>
      <c r="W31" s="81"/>
      <c r="X31" s="70"/>
      <c r="Y31" s="84"/>
    </row>
    <row r="32" spans="1:38" ht="22.5" customHeight="1">
      <c r="A32" s="173"/>
      <c r="B32" s="28" t="s">
        <v>13</v>
      </c>
      <c r="C32" s="29" t="s">
        <v>23</v>
      </c>
      <c r="D32" s="30">
        <f>SUM(D33:D82)</f>
        <v>0</v>
      </c>
      <c r="E32" s="30">
        <f>SUM(E33:E82)</f>
        <v>0</v>
      </c>
      <c r="F32" s="30">
        <f>SUM(F33:F82)</f>
        <v>0</v>
      </c>
      <c r="G32" s="31"/>
      <c r="H32" s="31"/>
      <c r="I32" s="31"/>
      <c r="J32" s="32">
        <f t="shared" ref="J32:X32" si="7">SUM(J33:J82)</f>
        <v>26644943449</v>
      </c>
      <c r="K32" s="32">
        <f t="shared" si="7"/>
        <v>56321219185.010017</v>
      </c>
      <c r="L32" s="32">
        <f t="shared" si="7"/>
        <v>24590764887.199993</v>
      </c>
      <c r="M32" s="32">
        <f t="shared" si="7"/>
        <v>31554444297.809998</v>
      </c>
      <c r="N32" s="32">
        <f t="shared" si="7"/>
        <v>2924555457.7500024</v>
      </c>
      <c r="O32" s="32">
        <f t="shared" si="7"/>
        <v>812772675.82999992</v>
      </c>
      <c r="P32" s="32">
        <f t="shared" si="7"/>
        <v>2111436572.4099994</v>
      </c>
      <c r="Q32" s="32">
        <f t="shared" si="7"/>
        <v>2097681376.45</v>
      </c>
      <c r="R32" s="32">
        <f t="shared" si="7"/>
        <v>5048370249.420001</v>
      </c>
      <c r="S32" s="32">
        <f t="shared" si="7"/>
        <v>18481716165.02</v>
      </c>
      <c r="T32" s="32">
        <f t="shared" si="7"/>
        <v>0</v>
      </c>
      <c r="U32" s="32">
        <f t="shared" si="7"/>
        <v>0</v>
      </c>
      <c r="V32" s="32">
        <f t="shared" si="7"/>
        <v>0</v>
      </c>
      <c r="W32" s="32">
        <f t="shared" si="7"/>
        <v>0</v>
      </c>
      <c r="X32" s="32">
        <f t="shared" si="7"/>
        <v>23530086414.439991</v>
      </c>
      <c r="Y32" s="32">
        <v>28005936172.850002</v>
      </c>
    </row>
    <row r="33" spans="1:36">
      <c r="A33" s="169">
        <v>1</v>
      </c>
      <c r="B33" s="34" t="s">
        <v>220</v>
      </c>
      <c r="C33" s="85">
        <v>43830</v>
      </c>
      <c r="D33" s="86">
        <f>SUM(E33:F33)</f>
        <v>0</v>
      </c>
      <c r="E33" s="86"/>
      <c r="F33" s="86"/>
      <c r="G33" s="87"/>
      <c r="H33" s="38">
        <v>3</v>
      </c>
      <c r="I33" s="87" t="s">
        <v>98</v>
      </c>
      <c r="J33" s="88"/>
      <c r="K33" s="88"/>
      <c r="L33" s="88"/>
      <c r="M33" s="88"/>
      <c r="N33" s="40"/>
      <c r="O33" s="40"/>
      <c r="P33" s="89">
        <f t="shared" ref="P33:P63" si="8">SUM(N33-O33)</f>
        <v>0</v>
      </c>
      <c r="Q33" s="90">
        <v>-2345863.81</v>
      </c>
      <c r="R33" s="256">
        <v>0</v>
      </c>
      <c r="S33" s="256">
        <v>0</v>
      </c>
      <c r="T33" s="256">
        <v>0</v>
      </c>
      <c r="U33" s="256">
        <v>0</v>
      </c>
      <c r="V33" s="256">
        <v>0</v>
      </c>
      <c r="W33" s="256">
        <v>0</v>
      </c>
      <c r="X33" s="256">
        <f t="shared" ref="X33:X87" si="9">SUM(R33:W33)</f>
        <v>0</v>
      </c>
      <c r="Y33" s="256">
        <v>0</v>
      </c>
    </row>
    <row r="34" spans="1:36" s="271" customFormat="1">
      <c r="A34" s="269">
        <v>2</v>
      </c>
      <c r="B34" s="387" t="s">
        <v>104</v>
      </c>
      <c r="C34" s="450">
        <v>44165</v>
      </c>
      <c r="D34" s="451">
        <f t="shared" ref="D34:D62" si="10">SUM(E34:F34)</f>
        <v>0</v>
      </c>
      <c r="E34" s="451"/>
      <c r="F34" s="451"/>
      <c r="G34" s="452" t="s">
        <v>656</v>
      </c>
      <c r="H34" s="410">
        <v>1</v>
      </c>
      <c r="I34" s="452" t="s">
        <v>98</v>
      </c>
      <c r="J34" s="449">
        <v>5262109680</v>
      </c>
      <c r="K34" s="449">
        <v>10740387597.85</v>
      </c>
      <c r="L34" s="449">
        <v>4442478930.0100002</v>
      </c>
      <c r="M34" s="449">
        <v>6297908667.8400002</v>
      </c>
      <c r="N34" s="406">
        <v>603914809.44000006</v>
      </c>
      <c r="O34" s="406">
        <v>172353361.52000001</v>
      </c>
      <c r="P34" s="407">
        <f t="shared" si="8"/>
        <v>431561447.92000008</v>
      </c>
      <c r="Q34" s="270">
        <v>395281395.43000001</v>
      </c>
      <c r="R34" s="257">
        <v>1141291627.26</v>
      </c>
      <c r="S34" s="257">
        <v>5260326195.1499996</v>
      </c>
      <c r="T34" s="257">
        <v>0</v>
      </c>
      <c r="U34" s="257">
        <v>0</v>
      </c>
      <c r="V34" s="257">
        <v>0</v>
      </c>
      <c r="W34" s="257">
        <v>0</v>
      </c>
      <c r="X34" s="257">
        <f t="shared" si="9"/>
        <v>6401617822.4099998</v>
      </c>
      <c r="Y34" s="257">
        <v>4863569465.04</v>
      </c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</row>
    <row r="35" spans="1:36" s="271" customFormat="1">
      <c r="A35" s="269">
        <v>3</v>
      </c>
      <c r="B35" s="387" t="s">
        <v>105</v>
      </c>
      <c r="C35" s="450">
        <v>44104</v>
      </c>
      <c r="D35" s="451">
        <f t="shared" si="10"/>
        <v>0</v>
      </c>
      <c r="E35" s="451"/>
      <c r="F35" s="451"/>
      <c r="G35" s="452" t="s">
        <v>656</v>
      </c>
      <c r="H35" s="404">
        <v>1</v>
      </c>
      <c r="I35" s="452" t="s">
        <v>98</v>
      </c>
      <c r="J35" s="449">
        <v>68693750</v>
      </c>
      <c r="K35" s="449">
        <v>98809166.209999993</v>
      </c>
      <c r="L35" s="449">
        <v>18068042.18</v>
      </c>
      <c r="M35" s="449">
        <v>80741124.030000001</v>
      </c>
      <c r="N35" s="406">
        <v>5486092.7300000004</v>
      </c>
      <c r="O35" s="406">
        <v>927727.96</v>
      </c>
      <c r="P35" s="407">
        <v>4558364.7699999996</v>
      </c>
      <c r="Q35" s="270">
        <v>4414487.03</v>
      </c>
      <c r="R35" s="257">
        <v>1500000</v>
      </c>
      <c r="S35" s="257">
        <v>51921000</v>
      </c>
      <c r="T35" s="257">
        <v>0</v>
      </c>
      <c r="U35" s="257">
        <v>0</v>
      </c>
      <c r="V35" s="257">
        <v>0</v>
      </c>
      <c r="W35" s="257">
        <v>0</v>
      </c>
      <c r="X35" s="257">
        <f t="shared" si="9"/>
        <v>53421000</v>
      </c>
      <c r="Y35" s="257">
        <v>55788000</v>
      </c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</row>
    <row r="36" spans="1:36" s="253" customFormat="1">
      <c r="A36" s="269">
        <v>4</v>
      </c>
      <c r="B36" s="387" t="s">
        <v>106</v>
      </c>
      <c r="C36" s="450">
        <v>44104</v>
      </c>
      <c r="D36" s="451">
        <f t="shared" si="10"/>
        <v>0</v>
      </c>
      <c r="E36" s="451"/>
      <c r="F36" s="451"/>
      <c r="G36" s="452" t="s">
        <v>656</v>
      </c>
      <c r="H36" s="404">
        <v>2</v>
      </c>
      <c r="I36" s="452" t="s">
        <v>98</v>
      </c>
      <c r="J36" s="449">
        <v>884124410</v>
      </c>
      <c r="K36" s="449">
        <v>1392278866.7</v>
      </c>
      <c r="L36" s="449">
        <v>354849091.67000002</v>
      </c>
      <c r="M36" s="449">
        <v>1037429775.03</v>
      </c>
      <c r="N36" s="406">
        <f>91921758.1+33178.74</f>
        <v>91954936.839999989</v>
      </c>
      <c r="O36" s="406">
        <f>13190921.1+5318295.93</f>
        <v>18509217.030000001</v>
      </c>
      <c r="P36" s="407">
        <f>SUM(N36-O36)</f>
        <v>73445719.809999987</v>
      </c>
      <c r="Q36" s="109">
        <v>65777778.259999998</v>
      </c>
      <c r="R36" s="257">
        <v>214073831.59</v>
      </c>
      <c r="S36" s="257">
        <v>596910560.70000005</v>
      </c>
      <c r="T36" s="257">
        <v>0</v>
      </c>
      <c r="U36" s="257">
        <v>0</v>
      </c>
      <c r="V36" s="257">
        <v>0</v>
      </c>
      <c r="W36" s="257">
        <v>0</v>
      </c>
      <c r="X36" s="257">
        <f t="shared" si="9"/>
        <v>810984392.29000008</v>
      </c>
      <c r="Y36" s="257">
        <v>755277945.84000003</v>
      </c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</row>
    <row r="37" spans="1:36" s="253" customFormat="1">
      <c r="A37" s="269">
        <v>5</v>
      </c>
      <c r="B37" s="387" t="s">
        <v>107</v>
      </c>
      <c r="C37" s="450">
        <v>44196</v>
      </c>
      <c r="D37" s="451">
        <f t="shared" si="10"/>
        <v>0</v>
      </c>
      <c r="E37" s="451"/>
      <c r="F37" s="451"/>
      <c r="G37" s="452" t="s">
        <v>656</v>
      </c>
      <c r="H37" s="404">
        <v>2</v>
      </c>
      <c r="I37" s="452" t="s">
        <v>98</v>
      </c>
      <c r="J37" s="449">
        <v>31311010</v>
      </c>
      <c r="K37" s="449">
        <v>41756499.219999999</v>
      </c>
      <c r="L37" s="449">
        <v>4000750.75</v>
      </c>
      <c r="M37" s="449">
        <v>37755748.469999999</v>
      </c>
      <c r="N37" s="406">
        <v>2556452.7999999998</v>
      </c>
      <c r="O37" s="406">
        <v>454216.44</v>
      </c>
      <c r="P37" s="407">
        <f t="shared" si="8"/>
        <v>2102236.36</v>
      </c>
      <c r="Q37" s="255">
        <v>2000273.8000000003</v>
      </c>
      <c r="R37" s="257">
        <v>56951.6</v>
      </c>
      <c r="S37" s="257">
        <v>15496820.4</v>
      </c>
      <c r="T37" s="257">
        <v>0</v>
      </c>
      <c r="U37" s="257">
        <v>0</v>
      </c>
      <c r="V37" s="257">
        <v>0</v>
      </c>
      <c r="W37" s="257">
        <v>0</v>
      </c>
      <c r="X37" s="257">
        <f t="shared" si="9"/>
        <v>15553772</v>
      </c>
      <c r="Y37" s="257">
        <v>24323569.649999999</v>
      </c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</row>
    <row r="38" spans="1:36" s="253" customFormat="1">
      <c r="A38" s="269">
        <v>6</v>
      </c>
      <c r="B38" s="387" t="s">
        <v>108</v>
      </c>
      <c r="C38" s="450">
        <v>44104</v>
      </c>
      <c r="D38" s="451">
        <f t="shared" si="10"/>
        <v>0</v>
      </c>
      <c r="E38" s="451"/>
      <c r="F38" s="451"/>
      <c r="G38" s="452" t="s">
        <v>656</v>
      </c>
      <c r="H38" s="410">
        <v>2</v>
      </c>
      <c r="I38" s="452" t="s">
        <v>98</v>
      </c>
      <c r="J38" s="449">
        <v>74625020</v>
      </c>
      <c r="K38" s="449">
        <v>102847075.88</v>
      </c>
      <c r="L38" s="449">
        <v>15130984.84</v>
      </c>
      <c r="M38" s="449">
        <v>87716091.040000007</v>
      </c>
      <c r="N38" s="406">
        <f>4445015.89+906.1</f>
        <v>4445921.9899999993</v>
      </c>
      <c r="O38" s="406">
        <f>225613.39+667699.56</f>
        <v>893312.95000000007</v>
      </c>
      <c r="P38" s="407">
        <f t="shared" si="8"/>
        <v>3552609.0399999991</v>
      </c>
      <c r="Q38" s="255">
        <v>3416235.92</v>
      </c>
      <c r="R38" s="257">
        <v>13727762.890000001</v>
      </c>
      <c r="S38" s="257">
        <v>34924500</v>
      </c>
      <c r="T38" s="257">
        <v>0</v>
      </c>
      <c r="U38" s="257">
        <v>0</v>
      </c>
      <c r="V38" s="257">
        <v>0</v>
      </c>
      <c r="W38" s="257">
        <v>0</v>
      </c>
      <c r="X38" s="257">
        <f t="shared" si="9"/>
        <v>48652262.890000001</v>
      </c>
      <c r="Y38" s="257">
        <v>53622842.890000001</v>
      </c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</row>
    <row r="39" spans="1:36" s="253" customFormat="1">
      <c r="A39" s="269">
        <v>7</v>
      </c>
      <c r="B39" s="387" t="s">
        <v>109</v>
      </c>
      <c r="C39" s="450">
        <v>44104</v>
      </c>
      <c r="D39" s="451">
        <f t="shared" si="10"/>
        <v>0</v>
      </c>
      <c r="E39" s="451"/>
      <c r="F39" s="451"/>
      <c r="G39" s="452" t="s">
        <v>656</v>
      </c>
      <c r="H39" s="404">
        <v>1</v>
      </c>
      <c r="I39" s="452" t="s">
        <v>98</v>
      </c>
      <c r="J39" s="449">
        <v>2703482670</v>
      </c>
      <c r="K39" s="449">
        <v>8818114351.5100002</v>
      </c>
      <c r="L39" s="449">
        <v>5380480196.6499996</v>
      </c>
      <c r="M39" s="449">
        <v>3437634154.8600001</v>
      </c>
      <c r="N39" s="406">
        <f>553086863.8+1547370.67</f>
        <v>554634234.46999991</v>
      </c>
      <c r="O39" s="406">
        <f>19320554.04+181656805.2+182378.4</f>
        <v>201159737.63999999</v>
      </c>
      <c r="P39" s="407">
        <f t="shared" si="8"/>
        <v>353474496.82999992</v>
      </c>
      <c r="Q39" s="255">
        <v>353474496.82999998</v>
      </c>
      <c r="R39" s="257">
        <v>928703903.75</v>
      </c>
      <c r="S39" s="257">
        <v>2360564554.75</v>
      </c>
      <c r="T39" s="257">
        <v>0</v>
      </c>
      <c r="U39" s="257">
        <v>0</v>
      </c>
      <c r="V39" s="257">
        <v>0</v>
      </c>
      <c r="W39" s="257">
        <v>0</v>
      </c>
      <c r="X39" s="257">
        <f t="shared" si="9"/>
        <v>3289268458.5</v>
      </c>
      <c r="Y39" s="257">
        <v>3998375997.1100001</v>
      </c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</row>
    <row r="40" spans="1:36" s="253" customFormat="1">
      <c r="A40" s="269">
        <v>8</v>
      </c>
      <c r="B40" s="387" t="s">
        <v>110</v>
      </c>
      <c r="C40" s="450">
        <v>44104</v>
      </c>
      <c r="D40" s="451">
        <f t="shared" si="10"/>
        <v>0</v>
      </c>
      <c r="E40" s="451"/>
      <c r="F40" s="451"/>
      <c r="G40" s="452" t="s">
        <v>656</v>
      </c>
      <c r="H40" s="410">
        <v>1</v>
      </c>
      <c r="I40" s="452" t="s">
        <v>98</v>
      </c>
      <c r="J40" s="449">
        <v>1284810370</v>
      </c>
      <c r="K40" s="449">
        <v>3703181792.48</v>
      </c>
      <c r="L40" s="449">
        <v>2103385001.54</v>
      </c>
      <c r="M40" s="449">
        <v>1599796790.9400001</v>
      </c>
      <c r="N40" s="406">
        <f>218304525.81+337018.78</f>
        <v>218641544.59</v>
      </c>
      <c r="O40" s="406">
        <f>69916289.13+-78294.7+11336741.51</f>
        <v>81174735.939999998</v>
      </c>
      <c r="P40" s="407">
        <f t="shared" si="8"/>
        <v>137466808.65000001</v>
      </c>
      <c r="Q40" s="255">
        <v>148846459.37</v>
      </c>
      <c r="R40" s="257">
        <v>286787085.76999998</v>
      </c>
      <c r="S40" s="257">
        <v>1179343756.1900001</v>
      </c>
      <c r="T40" s="257">
        <v>0</v>
      </c>
      <c r="U40" s="257">
        <v>0</v>
      </c>
      <c r="V40" s="257">
        <v>0</v>
      </c>
      <c r="W40" s="257">
        <v>0</v>
      </c>
      <c r="X40" s="257">
        <f t="shared" si="9"/>
        <v>1466130841.96</v>
      </c>
      <c r="Y40" s="257">
        <v>1354575897.45</v>
      </c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</row>
    <row r="41" spans="1:36" s="253" customFormat="1">
      <c r="A41" s="269">
        <v>9</v>
      </c>
      <c r="B41" s="387" t="s">
        <v>111</v>
      </c>
      <c r="C41" s="450">
        <v>44104</v>
      </c>
      <c r="D41" s="451">
        <f t="shared" si="10"/>
        <v>0</v>
      </c>
      <c r="E41" s="451"/>
      <c r="F41" s="451"/>
      <c r="G41" s="452" t="s">
        <v>657</v>
      </c>
      <c r="H41" s="404">
        <v>1</v>
      </c>
      <c r="I41" s="452" t="s">
        <v>98</v>
      </c>
      <c r="J41" s="449">
        <v>26513180</v>
      </c>
      <c r="K41" s="449">
        <v>35243725.020000003</v>
      </c>
      <c r="L41" s="449">
        <v>2572978.17</v>
      </c>
      <c r="M41" s="449">
        <v>32670746.850000001</v>
      </c>
      <c r="N41" s="406">
        <v>1927901.93</v>
      </c>
      <c r="O41" s="406">
        <v>131970.4</v>
      </c>
      <c r="P41" s="407">
        <f t="shared" si="8"/>
        <v>1795931.53</v>
      </c>
      <c r="Q41" s="405">
        <v>1725264.08</v>
      </c>
      <c r="R41" s="257">
        <v>132407.47</v>
      </c>
      <c r="S41" s="257">
        <v>13986511.109999999</v>
      </c>
      <c r="T41" s="257">
        <v>0</v>
      </c>
      <c r="U41" s="257">
        <v>0</v>
      </c>
      <c r="V41" s="257">
        <v>0</v>
      </c>
      <c r="W41" s="257">
        <v>0</v>
      </c>
      <c r="X41" s="257">
        <f t="shared" si="9"/>
        <v>14118918.58</v>
      </c>
      <c r="Y41" s="257">
        <v>19897772.350000001</v>
      </c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</row>
    <row r="42" spans="1:36" s="253" customFormat="1">
      <c r="A42" s="269">
        <v>10</v>
      </c>
      <c r="B42" s="387" t="s">
        <v>112</v>
      </c>
      <c r="C42" s="450">
        <v>44439</v>
      </c>
      <c r="D42" s="451">
        <f t="shared" si="10"/>
        <v>0</v>
      </c>
      <c r="E42" s="451"/>
      <c r="F42" s="451"/>
      <c r="G42" s="452" t="s">
        <v>657</v>
      </c>
      <c r="H42" s="404">
        <v>2</v>
      </c>
      <c r="I42" s="452" t="s">
        <v>98</v>
      </c>
      <c r="J42" s="449">
        <v>76003380</v>
      </c>
      <c r="K42" s="449">
        <v>105546630.52</v>
      </c>
      <c r="L42" s="449">
        <v>11529090.33</v>
      </c>
      <c r="M42" s="449">
        <v>94017540.189999998</v>
      </c>
      <c r="N42" s="406">
        <v>6359388.71</v>
      </c>
      <c r="O42" s="406">
        <v>1792801.73</v>
      </c>
      <c r="P42" s="407">
        <v>4566586.9800000004</v>
      </c>
      <c r="Q42" s="405">
        <v>4781284.78</v>
      </c>
      <c r="R42" s="257">
        <v>12708231.050000001</v>
      </c>
      <c r="S42" s="257">
        <v>43515650.140000001</v>
      </c>
      <c r="T42" s="257">
        <v>0</v>
      </c>
      <c r="U42" s="257">
        <v>0</v>
      </c>
      <c r="V42" s="257">
        <v>0</v>
      </c>
      <c r="W42" s="257">
        <v>0</v>
      </c>
      <c r="X42" s="257">
        <f t="shared" si="9"/>
        <v>56223881.189999998</v>
      </c>
      <c r="Y42" s="257">
        <v>83983140.129999995</v>
      </c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</row>
    <row r="43" spans="1:36" s="253" customFormat="1">
      <c r="A43" s="269">
        <v>11</v>
      </c>
      <c r="B43" s="387" t="s">
        <v>113</v>
      </c>
      <c r="C43" s="450">
        <v>44104</v>
      </c>
      <c r="D43" s="451">
        <f t="shared" si="10"/>
        <v>0</v>
      </c>
      <c r="E43" s="451"/>
      <c r="F43" s="451"/>
      <c r="G43" s="452" t="s">
        <v>657</v>
      </c>
      <c r="H43" s="410">
        <v>1</v>
      </c>
      <c r="I43" s="452" t="s">
        <v>98</v>
      </c>
      <c r="J43" s="449">
        <v>37689650</v>
      </c>
      <c r="K43" s="449">
        <v>64978502.020000003</v>
      </c>
      <c r="L43" s="449">
        <v>18297930.309999999</v>
      </c>
      <c r="M43" s="449">
        <v>46680571.710000001</v>
      </c>
      <c r="N43" s="424">
        <f>2648832.29+2816.7</f>
        <v>2651648.9900000002</v>
      </c>
      <c r="O43" s="424">
        <f>420119.49+119916.83</f>
        <v>540036.31999999995</v>
      </c>
      <c r="P43" s="407">
        <f t="shared" si="8"/>
        <v>2111612.6700000004</v>
      </c>
      <c r="Q43" s="255">
        <v>2316868.7000000002</v>
      </c>
      <c r="R43" s="257">
        <v>9133232.5299999993</v>
      </c>
      <c r="S43" s="257">
        <v>22124000</v>
      </c>
      <c r="T43" s="257">
        <v>0</v>
      </c>
      <c r="U43" s="257">
        <v>0</v>
      </c>
      <c r="V43" s="257">
        <v>0</v>
      </c>
      <c r="W43" s="257">
        <v>0</v>
      </c>
      <c r="X43" s="257">
        <f t="shared" si="9"/>
        <v>31257232.530000001</v>
      </c>
      <c r="Y43" s="257">
        <v>33050737.009999998</v>
      </c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</row>
    <row r="44" spans="1:36" s="253" customFormat="1">
      <c r="A44" s="269">
        <v>12</v>
      </c>
      <c r="B44" s="387" t="s">
        <v>114</v>
      </c>
      <c r="C44" s="450">
        <v>44104</v>
      </c>
      <c r="D44" s="451">
        <f t="shared" si="10"/>
        <v>0</v>
      </c>
      <c r="E44" s="451"/>
      <c r="F44" s="451"/>
      <c r="G44" s="452" t="s">
        <v>656</v>
      </c>
      <c r="H44" s="410">
        <v>1</v>
      </c>
      <c r="I44" s="452" t="s">
        <v>98</v>
      </c>
      <c r="J44" s="449">
        <v>2175799850</v>
      </c>
      <c r="K44" s="449">
        <v>6801850351.6099997</v>
      </c>
      <c r="L44" s="449">
        <v>3841117034.2600002</v>
      </c>
      <c r="M44" s="449">
        <v>2960733317.3499999</v>
      </c>
      <c r="N44" s="488">
        <f>282597895.44+82270.51</f>
        <v>282680165.94999999</v>
      </c>
      <c r="O44" s="488">
        <v>18818118.039999999</v>
      </c>
      <c r="P44" s="407">
        <f t="shared" si="8"/>
        <v>263862047.91</v>
      </c>
      <c r="Q44" s="405">
        <v>281401198.08999997</v>
      </c>
      <c r="R44" s="257">
        <v>678397712.61000001</v>
      </c>
      <c r="S44" s="257">
        <v>1271828254.7</v>
      </c>
      <c r="T44" s="257">
        <v>0</v>
      </c>
      <c r="U44" s="257">
        <v>0</v>
      </c>
      <c r="V44" s="257">
        <v>0</v>
      </c>
      <c r="W44" s="257">
        <v>0</v>
      </c>
      <c r="X44" s="257">
        <f t="shared" si="9"/>
        <v>1950225967.3099999</v>
      </c>
      <c r="Y44" s="257">
        <v>3178396903.8100004</v>
      </c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</row>
    <row r="45" spans="1:36" s="253" customFormat="1">
      <c r="A45" s="398">
        <v>13</v>
      </c>
      <c r="B45" s="387" t="s">
        <v>115</v>
      </c>
      <c r="C45" s="450">
        <v>44227</v>
      </c>
      <c r="D45" s="451">
        <f t="shared" si="10"/>
        <v>0</v>
      </c>
      <c r="E45" s="451"/>
      <c r="F45" s="451"/>
      <c r="G45" s="452" t="s">
        <v>657</v>
      </c>
      <c r="H45" s="410">
        <v>1</v>
      </c>
      <c r="I45" s="452" t="s">
        <v>98</v>
      </c>
      <c r="J45" s="449">
        <v>23534860</v>
      </c>
      <c r="K45" s="449">
        <v>61643478.100000001</v>
      </c>
      <c r="L45" s="449">
        <v>33101215.690000001</v>
      </c>
      <c r="M45" s="449">
        <v>28542262.41</v>
      </c>
      <c r="N45" s="406">
        <v>4065780.09</v>
      </c>
      <c r="O45" s="406">
        <v>1514251.41</v>
      </c>
      <c r="P45" s="407">
        <v>2205319.17</v>
      </c>
      <c r="Q45" s="405">
        <v>2205319.17</v>
      </c>
      <c r="R45" s="257">
        <v>24675994.420000002</v>
      </c>
      <c r="S45" s="257">
        <v>21466900</v>
      </c>
      <c r="T45" s="257">
        <v>0</v>
      </c>
      <c r="U45" s="257">
        <v>0</v>
      </c>
      <c r="V45" s="257">
        <v>0</v>
      </c>
      <c r="W45" s="257">
        <v>0</v>
      </c>
      <c r="X45" s="257">
        <f t="shared" si="9"/>
        <v>46142894.420000002</v>
      </c>
      <c r="Y45" s="257">
        <v>39053557.18</v>
      </c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</row>
    <row r="46" spans="1:36" s="253" customFormat="1">
      <c r="A46" s="269">
        <v>14</v>
      </c>
      <c r="B46" s="387" t="s">
        <v>116</v>
      </c>
      <c r="C46" s="450">
        <v>44104</v>
      </c>
      <c r="D46" s="451">
        <f t="shared" si="10"/>
        <v>0</v>
      </c>
      <c r="E46" s="451"/>
      <c r="F46" s="451"/>
      <c r="G46" s="452" t="s">
        <v>656</v>
      </c>
      <c r="H46" s="404">
        <v>1</v>
      </c>
      <c r="I46" s="452" t="s">
        <v>98</v>
      </c>
      <c r="J46" s="449">
        <v>1167664890</v>
      </c>
      <c r="K46" s="449">
        <v>4077868131.8000002</v>
      </c>
      <c r="L46" s="449">
        <v>2595678344.1300001</v>
      </c>
      <c r="M46" s="449">
        <v>1482189787.6700001</v>
      </c>
      <c r="N46" s="406">
        <f>244355560.07+218470.07</f>
        <v>244574030.13999999</v>
      </c>
      <c r="O46" s="406">
        <f>87304376.03+-428124.45+12006697.47</f>
        <v>98882949.049999997</v>
      </c>
      <c r="P46" s="407">
        <f t="shared" si="8"/>
        <v>145691081.08999997</v>
      </c>
      <c r="Q46" s="255">
        <v>141437424.43000001</v>
      </c>
      <c r="R46" s="257">
        <v>324015650.58999997</v>
      </c>
      <c r="S46" s="257">
        <v>1299423838.29</v>
      </c>
      <c r="T46" s="257">
        <v>0</v>
      </c>
      <c r="U46" s="257">
        <v>0</v>
      </c>
      <c r="V46" s="257">
        <v>0</v>
      </c>
      <c r="W46" s="257">
        <v>0</v>
      </c>
      <c r="X46" s="257">
        <f t="shared" si="9"/>
        <v>1623439488.8799999</v>
      </c>
      <c r="Y46" s="257">
        <v>2310902195.79</v>
      </c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</row>
    <row r="47" spans="1:36" s="253" customFormat="1">
      <c r="A47" s="269">
        <v>15</v>
      </c>
      <c r="B47" s="387" t="s">
        <v>117</v>
      </c>
      <c r="C47" s="450">
        <v>44439</v>
      </c>
      <c r="D47" s="451">
        <f t="shared" si="10"/>
        <v>0</v>
      </c>
      <c r="E47" s="451"/>
      <c r="F47" s="451"/>
      <c r="G47" s="452" t="s">
        <v>657</v>
      </c>
      <c r="H47" s="410">
        <v>2</v>
      </c>
      <c r="I47" s="452" t="s">
        <v>98</v>
      </c>
      <c r="J47" s="449">
        <v>35404640</v>
      </c>
      <c r="K47" s="449">
        <v>57798211.780000001</v>
      </c>
      <c r="L47" s="449">
        <v>17077694.620000001</v>
      </c>
      <c r="M47" s="449">
        <v>40720517.159999996</v>
      </c>
      <c r="N47" s="406">
        <v>3332326.24</v>
      </c>
      <c r="O47" s="406">
        <v>843514.96</v>
      </c>
      <c r="P47" s="407">
        <v>2488811.2799999998</v>
      </c>
      <c r="Q47" s="405">
        <v>2330822.86</v>
      </c>
      <c r="R47" s="257">
        <v>543204.57999999996</v>
      </c>
      <c r="S47" s="257">
        <v>23250000</v>
      </c>
      <c r="T47" s="257">
        <v>0</v>
      </c>
      <c r="U47" s="257">
        <v>0</v>
      </c>
      <c r="V47" s="257">
        <v>0</v>
      </c>
      <c r="W47" s="257">
        <v>0</v>
      </c>
      <c r="X47" s="257">
        <f t="shared" si="9"/>
        <v>23793204.579999998</v>
      </c>
      <c r="Y47" s="257">
        <v>31032567.030000001</v>
      </c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</row>
    <row r="48" spans="1:36" s="253" customFormat="1">
      <c r="A48" s="269">
        <v>16</v>
      </c>
      <c r="B48" s="387" t="s">
        <v>118</v>
      </c>
      <c r="C48" s="450">
        <v>44104</v>
      </c>
      <c r="D48" s="451">
        <f t="shared" si="10"/>
        <v>0</v>
      </c>
      <c r="E48" s="451"/>
      <c r="F48" s="451"/>
      <c r="G48" s="452" t="s">
        <v>656</v>
      </c>
      <c r="H48" s="410">
        <v>1</v>
      </c>
      <c r="I48" s="452" t="s">
        <v>98</v>
      </c>
      <c r="J48" s="449">
        <v>801095170</v>
      </c>
      <c r="K48" s="449">
        <v>1287906508.1600001</v>
      </c>
      <c r="L48" s="449">
        <v>369939195.43000001</v>
      </c>
      <c r="M48" s="449">
        <v>917967312.73000002</v>
      </c>
      <c r="N48" s="406">
        <f>73836979.28+110879</f>
        <v>73947858.280000001</v>
      </c>
      <c r="O48" s="406">
        <f>8102835.07+8073695.95</f>
        <v>16176531.02</v>
      </c>
      <c r="P48" s="407">
        <f t="shared" si="8"/>
        <v>57771327.260000005</v>
      </c>
      <c r="Q48" s="405">
        <v>56689840</v>
      </c>
      <c r="R48" s="257">
        <v>94870956.379999995</v>
      </c>
      <c r="S48" s="257">
        <v>483842002</v>
      </c>
      <c r="T48" s="257">
        <v>0</v>
      </c>
      <c r="U48" s="257">
        <v>0</v>
      </c>
      <c r="V48" s="257">
        <v>0</v>
      </c>
      <c r="W48" s="257">
        <v>0</v>
      </c>
      <c r="X48" s="257">
        <f t="shared" si="9"/>
        <v>578712958.38</v>
      </c>
      <c r="Y48" s="257">
        <v>645852486.39999998</v>
      </c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</row>
    <row r="49" spans="1:36" s="253" customFormat="1">
      <c r="A49" s="269">
        <v>17</v>
      </c>
      <c r="B49" s="387" t="s">
        <v>119</v>
      </c>
      <c r="C49" s="450">
        <v>44196</v>
      </c>
      <c r="D49" s="451">
        <f t="shared" si="10"/>
        <v>0</v>
      </c>
      <c r="E49" s="451"/>
      <c r="F49" s="451"/>
      <c r="G49" s="452" t="s">
        <v>656</v>
      </c>
      <c r="H49" s="410">
        <v>1</v>
      </c>
      <c r="I49" s="452" t="s">
        <v>98</v>
      </c>
      <c r="J49" s="449">
        <v>937307100</v>
      </c>
      <c r="K49" s="449">
        <v>2598373387.2199998</v>
      </c>
      <c r="L49" s="449">
        <v>1447027393.0999999</v>
      </c>
      <c r="M49" s="449">
        <v>1151345994.1199999</v>
      </c>
      <c r="N49" s="406">
        <f>119863419.75+301680</f>
        <v>120165099.75</v>
      </c>
      <c r="O49" s="406">
        <f>44348013.88+16773663.29</f>
        <v>61121677.170000002</v>
      </c>
      <c r="P49" s="407">
        <f t="shared" si="8"/>
        <v>59043422.579999998</v>
      </c>
      <c r="Q49" s="405">
        <v>66084204.650000006</v>
      </c>
      <c r="R49" s="257">
        <v>302297536.30000001</v>
      </c>
      <c r="S49" s="257">
        <v>270348277</v>
      </c>
      <c r="T49" s="257">
        <v>0</v>
      </c>
      <c r="U49" s="257">
        <v>0</v>
      </c>
      <c r="V49" s="257">
        <v>0</v>
      </c>
      <c r="W49" s="257">
        <v>0</v>
      </c>
      <c r="X49" s="257">
        <f t="shared" si="9"/>
        <v>572645813.29999995</v>
      </c>
      <c r="Y49" s="257">
        <v>846901432.5</v>
      </c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</row>
    <row r="50" spans="1:36" s="266" customFormat="1">
      <c r="A50" s="269">
        <v>18</v>
      </c>
      <c r="B50" s="387" t="s">
        <v>558</v>
      </c>
      <c r="C50" s="450">
        <v>44196</v>
      </c>
      <c r="D50" s="451">
        <f t="shared" si="10"/>
        <v>0</v>
      </c>
      <c r="E50" s="451"/>
      <c r="F50" s="451"/>
      <c r="G50" s="452" t="s">
        <v>656</v>
      </c>
      <c r="H50" s="410">
        <v>2</v>
      </c>
      <c r="I50" s="452" t="s">
        <v>98</v>
      </c>
      <c r="J50" s="449">
        <v>819206010</v>
      </c>
      <c r="K50" s="449">
        <v>1294225067.0999999</v>
      </c>
      <c r="L50" s="449">
        <v>383669495.36000001</v>
      </c>
      <c r="M50" s="449">
        <v>910555571.74000001</v>
      </c>
      <c r="N50" s="406">
        <v>53346777.829999998</v>
      </c>
      <c r="O50" s="406">
        <v>15075732.99</v>
      </c>
      <c r="P50" s="407">
        <f t="shared" si="8"/>
        <v>38271044.839999996</v>
      </c>
      <c r="Q50" s="265">
        <v>53064206.93</v>
      </c>
      <c r="R50" s="257">
        <v>175734914.78</v>
      </c>
      <c r="S50" s="257">
        <v>374845823.39999998</v>
      </c>
      <c r="T50" s="257">
        <v>0</v>
      </c>
      <c r="U50" s="257">
        <v>0</v>
      </c>
      <c r="V50" s="257">
        <v>0</v>
      </c>
      <c r="W50" s="257">
        <v>0</v>
      </c>
      <c r="X50" s="257">
        <f t="shared" si="9"/>
        <v>550580738.17999995</v>
      </c>
      <c r="Y50" s="257">
        <v>866080455.60000002</v>
      </c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</row>
    <row r="51" spans="1:36">
      <c r="A51" s="269">
        <v>19</v>
      </c>
      <c r="B51" s="387" t="s">
        <v>120</v>
      </c>
      <c r="C51" s="450">
        <v>44196</v>
      </c>
      <c r="D51" s="451">
        <f t="shared" si="10"/>
        <v>0</v>
      </c>
      <c r="E51" s="451"/>
      <c r="F51" s="451"/>
      <c r="G51" s="452" t="s">
        <v>657</v>
      </c>
      <c r="H51" s="410">
        <v>1</v>
      </c>
      <c r="I51" s="452" t="s">
        <v>98</v>
      </c>
      <c r="J51" s="449">
        <v>130136970</v>
      </c>
      <c r="K51" s="449">
        <v>148041246.50999999</v>
      </c>
      <c r="L51" s="449">
        <v>150900</v>
      </c>
      <c r="M51" s="449">
        <v>147890346.50999999</v>
      </c>
      <c r="N51" s="406">
        <v>7378780.4000000004</v>
      </c>
      <c r="O51" s="406">
        <v>522924.6</v>
      </c>
      <c r="P51" s="407">
        <f t="shared" si="8"/>
        <v>6855855.8000000007</v>
      </c>
      <c r="Q51" s="51">
        <v>6429237.1999999993</v>
      </c>
      <c r="R51" s="257">
        <v>0</v>
      </c>
      <c r="S51" s="257">
        <v>63606051</v>
      </c>
      <c r="T51" s="257">
        <v>0</v>
      </c>
      <c r="U51" s="257">
        <v>0</v>
      </c>
      <c r="V51" s="257">
        <v>0</v>
      </c>
      <c r="W51" s="257">
        <v>0</v>
      </c>
      <c r="X51" s="257">
        <f t="shared" si="9"/>
        <v>63606051</v>
      </c>
      <c r="Y51" s="257">
        <v>101049319</v>
      </c>
    </row>
    <row r="52" spans="1:36">
      <c r="A52" s="269">
        <v>20</v>
      </c>
      <c r="B52" s="387" t="s">
        <v>121</v>
      </c>
      <c r="C52" s="450">
        <v>44196</v>
      </c>
      <c r="D52" s="451">
        <f t="shared" si="10"/>
        <v>0</v>
      </c>
      <c r="E52" s="451"/>
      <c r="F52" s="451"/>
      <c r="G52" s="452" t="s">
        <v>656</v>
      </c>
      <c r="H52" s="410">
        <v>1</v>
      </c>
      <c r="I52" s="452" t="s">
        <v>98</v>
      </c>
      <c r="J52" s="449">
        <v>3655274400</v>
      </c>
      <c r="K52" s="449">
        <v>4923856923.9200001</v>
      </c>
      <c r="L52" s="449">
        <v>888664117.09000003</v>
      </c>
      <c r="M52" s="449">
        <v>4035192806.8299999</v>
      </c>
      <c r="N52" s="406">
        <v>185499036.25</v>
      </c>
      <c r="O52" s="406">
        <v>20295137.690000001</v>
      </c>
      <c r="P52" s="407">
        <f t="shared" si="8"/>
        <v>165203898.56</v>
      </c>
      <c r="Q52" s="51">
        <v>156047055.38000003</v>
      </c>
      <c r="R52" s="257">
        <v>252570059.94</v>
      </c>
      <c r="S52" s="257">
        <v>3667900110.8099999</v>
      </c>
      <c r="T52" s="257">
        <v>0</v>
      </c>
      <c r="U52" s="257">
        <v>0</v>
      </c>
      <c r="V52" s="257">
        <v>0</v>
      </c>
      <c r="W52" s="257">
        <v>0</v>
      </c>
      <c r="X52" s="257">
        <f t="shared" si="9"/>
        <v>3920470170.75</v>
      </c>
      <c r="Y52" s="257">
        <v>5114495836</v>
      </c>
    </row>
    <row r="53" spans="1:36" s="253" customFormat="1">
      <c r="A53" s="269">
        <v>21</v>
      </c>
      <c r="B53" s="387" t="s">
        <v>122</v>
      </c>
      <c r="C53" s="450">
        <v>44104</v>
      </c>
      <c r="D53" s="451">
        <f t="shared" si="10"/>
        <v>0</v>
      </c>
      <c r="E53" s="451"/>
      <c r="F53" s="451"/>
      <c r="G53" s="452" t="s">
        <v>656</v>
      </c>
      <c r="H53" s="410">
        <v>1</v>
      </c>
      <c r="I53" s="452" t="s">
        <v>98</v>
      </c>
      <c r="J53" s="449">
        <v>4550833790</v>
      </c>
      <c r="K53" s="449">
        <v>7329720004.9200001</v>
      </c>
      <c r="L53" s="449">
        <v>2331108080.77</v>
      </c>
      <c r="M53" s="449">
        <v>4998611924.1499996</v>
      </c>
      <c r="N53" s="406">
        <v>333812312.82999998</v>
      </c>
      <c r="O53" s="406">
        <v>77601679.370000005</v>
      </c>
      <c r="P53" s="407">
        <f t="shared" si="8"/>
        <v>256210633.45999998</v>
      </c>
      <c r="Q53" s="255">
        <v>246919508.81999999</v>
      </c>
      <c r="R53" s="257">
        <v>475082917.62</v>
      </c>
      <c r="S53" s="257">
        <v>714070989.05999994</v>
      </c>
      <c r="T53" s="257">
        <v>0</v>
      </c>
      <c r="U53" s="257">
        <v>0</v>
      </c>
      <c r="V53" s="257">
        <v>0</v>
      </c>
      <c r="W53" s="257">
        <v>0</v>
      </c>
      <c r="X53" s="257">
        <f t="shared" si="9"/>
        <v>1189153906.6799998</v>
      </c>
      <c r="Y53" s="257">
        <v>1849866010.48</v>
      </c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</row>
    <row r="54" spans="1:36" s="253" customFormat="1">
      <c r="A54" s="269">
        <v>22</v>
      </c>
      <c r="B54" s="387" t="s">
        <v>123</v>
      </c>
      <c r="C54" s="450">
        <v>44439</v>
      </c>
      <c r="D54" s="451">
        <f t="shared" si="10"/>
        <v>0</v>
      </c>
      <c r="E54" s="451"/>
      <c r="F54" s="451"/>
      <c r="G54" s="452" t="s">
        <v>657</v>
      </c>
      <c r="H54" s="404">
        <v>2</v>
      </c>
      <c r="I54" s="452" t="s">
        <v>98</v>
      </c>
      <c r="J54" s="449">
        <v>33265570</v>
      </c>
      <c r="K54" s="449">
        <v>38452401.68</v>
      </c>
      <c r="L54" s="449">
        <v>904076.65</v>
      </c>
      <c r="M54" s="449">
        <v>37548325.030000001</v>
      </c>
      <c r="N54" s="406">
        <v>1714561.07</v>
      </c>
      <c r="O54" s="406">
        <v>44894.07</v>
      </c>
      <c r="P54" s="407">
        <v>1669667</v>
      </c>
      <c r="Q54" s="405">
        <v>1625516.35</v>
      </c>
      <c r="R54" s="257">
        <v>83150</v>
      </c>
      <c r="S54" s="257">
        <v>15225775</v>
      </c>
      <c r="T54" s="257">
        <v>0</v>
      </c>
      <c r="U54" s="257">
        <v>0</v>
      </c>
      <c r="V54" s="257">
        <v>0</v>
      </c>
      <c r="W54" s="257">
        <v>0</v>
      </c>
      <c r="X54" s="257">
        <f t="shared" si="9"/>
        <v>15308925</v>
      </c>
      <c r="Y54" s="257">
        <v>17917516.440000001</v>
      </c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</row>
    <row r="55" spans="1:36" s="253" customFormat="1">
      <c r="A55" s="269">
        <v>23</v>
      </c>
      <c r="B55" s="387" t="s">
        <v>124</v>
      </c>
      <c r="C55" s="450">
        <v>44196</v>
      </c>
      <c r="D55" s="451">
        <f t="shared" si="10"/>
        <v>0</v>
      </c>
      <c r="E55" s="451"/>
      <c r="F55" s="451"/>
      <c r="G55" s="452" t="s">
        <v>656</v>
      </c>
      <c r="H55" s="410">
        <v>1</v>
      </c>
      <c r="I55" s="452" t="s">
        <v>98</v>
      </c>
      <c r="J55" s="449">
        <v>313676640</v>
      </c>
      <c r="K55" s="449">
        <v>463841619.12</v>
      </c>
      <c r="L55" s="449">
        <v>105899544.31999999</v>
      </c>
      <c r="M55" s="449">
        <v>357942074.80000001</v>
      </c>
      <c r="N55" s="406">
        <f>26105659.43+296546.25</f>
        <v>26402205.68</v>
      </c>
      <c r="O55" s="406">
        <f>4126483.01+-868673.76+3652108.2</f>
        <v>6909917.4500000002</v>
      </c>
      <c r="P55" s="407">
        <f t="shared" si="8"/>
        <v>19492288.23</v>
      </c>
      <c r="Q55" s="255">
        <v>17870363.629999999</v>
      </c>
      <c r="R55" s="257">
        <v>57724865.299999997</v>
      </c>
      <c r="S55" s="257">
        <v>121576817.81</v>
      </c>
      <c r="T55" s="257">
        <v>0</v>
      </c>
      <c r="U55" s="257">
        <v>0</v>
      </c>
      <c r="V55" s="257">
        <v>0</v>
      </c>
      <c r="W55" s="257">
        <v>0</v>
      </c>
      <c r="X55" s="257">
        <f t="shared" si="9"/>
        <v>179301683.11000001</v>
      </c>
      <c r="Y55" s="257">
        <v>233318204.17000002</v>
      </c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</row>
    <row r="56" spans="1:36" s="253" customFormat="1">
      <c r="A56" s="269">
        <v>24</v>
      </c>
      <c r="B56" s="387" t="s">
        <v>125</v>
      </c>
      <c r="C56" s="450">
        <v>44286</v>
      </c>
      <c r="D56" s="451">
        <f t="shared" si="10"/>
        <v>0</v>
      </c>
      <c r="E56" s="451"/>
      <c r="F56" s="451"/>
      <c r="G56" s="452" t="s">
        <v>656</v>
      </c>
      <c r="H56" s="410">
        <v>1</v>
      </c>
      <c r="I56" s="452" t="s">
        <v>98</v>
      </c>
      <c r="J56" s="449">
        <v>62814800</v>
      </c>
      <c r="K56" s="449">
        <v>91862768.379999995</v>
      </c>
      <c r="L56" s="449">
        <v>22122234.43</v>
      </c>
      <c r="M56" s="449">
        <v>69740533.950000003</v>
      </c>
      <c r="N56" s="406">
        <v>3415151.92</v>
      </c>
      <c r="O56" s="406">
        <v>1289452.1599999999</v>
      </c>
      <c r="P56" s="405">
        <f t="shared" si="8"/>
        <v>2125699.7599999998</v>
      </c>
      <c r="Q56" s="405">
        <v>2166114.36</v>
      </c>
      <c r="R56" s="257">
        <v>8326462.5099999998</v>
      </c>
      <c r="S56" s="257">
        <v>29079929.699999999</v>
      </c>
      <c r="T56" s="257">
        <v>0</v>
      </c>
      <c r="U56" s="257">
        <v>0</v>
      </c>
      <c r="V56" s="257">
        <v>0</v>
      </c>
      <c r="W56" s="257">
        <v>0</v>
      </c>
      <c r="X56" s="257">
        <f t="shared" si="9"/>
        <v>37406392.210000001</v>
      </c>
      <c r="Y56" s="257">
        <v>52517160.660000004</v>
      </c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</row>
    <row r="57" spans="1:36" s="253" customFormat="1">
      <c r="A57" s="269">
        <v>25</v>
      </c>
      <c r="B57" s="387" t="s">
        <v>126</v>
      </c>
      <c r="C57" s="450">
        <v>44196</v>
      </c>
      <c r="D57" s="451">
        <f t="shared" si="10"/>
        <v>0</v>
      </c>
      <c r="E57" s="451"/>
      <c r="F57" s="451"/>
      <c r="G57" s="452" t="s">
        <v>656</v>
      </c>
      <c r="H57" s="410">
        <v>1</v>
      </c>
      <c r="I57" s="452" t="s">
        <v>98</v>
      </c>
      <c r="J57" s="449">
        <v>133181870</v>
      </c>
      <c r="K57" s="449">
        <v>192010425.13999999</v>
      </c>
      <c r="L57" s="449">
        <v>39217529.509999998</v>
      </c>
      <c r="M57" s="449">
        <v>152792895.63</v>
      </c>
      <c r="N57" s="406">
        <f>12109021.17+436683.11</f>
        <v>12545704.279999999</v>
      </c>
      <c r="O57" s="406">
        <f>1510787.11+2101169.43</f>
        <v>3611956.54</v>
      </c>
      <c r="P57" s="407">
        <f t="shared" si="8"/>
        <v>8933747.7399999984</v>
      </c>
      <c r="Q57" s="255">
        <v>11140718.84</v>
      </c>
      <c r="R57" s="257">
        <v>34137250.759999998</v>
      </c>
      <c r="S57" s="257">
        <v>54299430.719999999</v>
      </c>
      <c r="T57" s="257">
        <v>0</v>
      </c>
      <c r="U57" s="257">
        <v>0</v>
      </c>
      <c r="V57" s="257">
        <v>0</v>
      </c>
      <c r="W57" s="257">
        <v>0</v>
      </c>
      <c r="X57" s="257">
        <f t="shared" si="9"/>
        <v>88436681.479999989</v>
      </c>
      <c r="Y57" s="257">
        <v>230529420.69999999</v>
      </c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</row>
    <row r="58" spans="1:36" s="253" customFormat="1">
      <c r="A58" s="269">
        <v>26</v>
      </c>
      <c r="B58" s="387" t="s">
        <v>127</v>
      </c>
      <c r="C58" s="450">
        <v>44104</v>
      </c>
      <c r="D58" s="451">
        <f t="shared" si="10"/>
        <v>0</v>
      </c>
      <c r="E58" s="451"/>
      <c r="F58" s="451"/>
      <c r="G58" s="452" t="s">
        <v>656</v>
      </c>
      <c r="H58" s="410">
        <v>1</v>
      </c>
      <c r="I58" s="452" t="s">
        <v>98</v>
      </c>
      <c r="J58" s="449">
        <v>5459500</v>
      </c>
      <c r="K58" s="449">
        <v>6354613.46</v>
      </c>
      <c r="L58" s="449">
        <v>0</v>
      </c>
      <c r="M58" s="449">
        <v>6354613.46</v>
      </c>
      <c r="N58" s="406">
        <f>305131.95+400.89</f>
        <v>305532.84000000003</v>
      </c>
      <c r="O58" s="406">
        <v>11982.2</v>
      </c>
      <c r="P58" s="407">
        <f t="shared" si="8"/>
        <v>293550.64</v>
      </c>
      <c r="Q58" s="255">
        <v>274758.95</v>
      </c>
      <c r="R58" s="257">
        <v>0</v>
      </c>
      <c r="S58" s="257">
        <v>883500</v>
      </c>
      <c r="T58" s="257">
        <v>0</v>
      </c>
      <c r="U58" s="257">
        <v>0</v>
      </c>
      <c r="V58" s="257">
        <v>0</v>
      </c>
      <c r="W58" s="257">
        <v>0</v>
      </c>
      <c r="X58" s="257">
        <f t="shared" si="9"/>
        <v>883500</v>
      </c>
      <c r="Y58" s="257">
        <v>2636744</v>
      </c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</row>
    <row r="59" spans="1:36" s="253" customFormat="1">
      <c r="A59" s="269">
        <v>27</v>
      </c>
      <c r="B59" s="387" t="s">
        <v>128</v>
      </c>
      <c r="C59" s="450">
        <v>44104</v>
      </c>
      <c r="D59" s="451">
        <f t="shared" si="10"/>
        <v>0</v>
      </c>
      <c r="E59" s="451"/>
      <c r="F59" s="451"/>
      <c r="G59" s="452" t="s">
        <v>656</v>
      </c>
      <c r="H59" s="410">
        <v>1</v>
      </c>
      <c r="I59" s="452" t="s">
        <v>98</v>
      </c>
      <c r="J59" s="449">
        <v>313260300</v>
      </c>
      <c r="K59" s="449">
        <v>464583554.79000002</v>
      </c>
      <c r="L59" s="449">
        <v>107167207.2</v>
      </c>
      <c r="M59" s="449">
        <v>357416347.58999997</v>
      </c>
      <c r="N59" s="406">
        <f>23185945.72+15657.1</f>
        <v>23201602.82</v>
      </c>
      <c r="O59" s="406">
        <f>1330291.01+1885803.73+85593.76</f>
        <v>3301688.5</v>
      </c>
      <c r="P59" s="407">
        <f t="shared" si="8"/>
        <v>19899914.32</v>
      </c>
      <c r="Q59" s="255">
        <v>17206102.500000004</v>
      </c>
      <c r="R59" s="257">
        <v>4368503.82</v>
      </c>
      <c r="S59" s="257">
        <v>48290539</v>
      </c>
      <c r="T59" s="257">
        <v>0</v>
      </c>
      <c r="U59" s="257">
        <v>0</v>
      </c>
      <c r="V59" s="257">
        <v>0</v>
      </c>
      <c r="W59" s="257">
        <v>0</v>
      </c>
      <c r="X59" s="257">
        <f t="shared" si="9"/>
        <v>52659042.82</v>
      </c>
      <c r="Y59" s="257">
        <v>144092535.25</v>
      </c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</row>
    <row r="60" spans="1:36" s="253" customFormat="1">
      <c r="A60" s="269">
        <v>28</v>
      </c>
      <c r="B60" s="387" t="s">
        <v>129</v>
      </c>
      <c r="C60" s="450">
        <v>44377</v>
      </c>
      <c r="D60" s="451">
        <f t="shared" si="10"/>
        <v>0</v>
      </c>
      <c r="E60" s="451"/>
      <c r="F60" s="451"/>
      <c r="G60" s="452" t="s">
        <v>658</v>
      </c>
      <c r="H60" s="410">
        <v>2</v>
      </c>
      <c r="I60" s="452" t="s">
        <v>98</v>
      </c>
      <c r="J60" s="449">
        <v>36895930</v>
      </c>
      <c r="K60" s="449">
        <v>40681686.149999999</v>
      </c>
      <c r="L60" s="449">
        <v>41500</v>
      </c>
      <c r="M60" s="449">
        <v>40640186.149999999</v>
      </c>
      <c r="N60" s="406">
        <v>1864266.96</v>
      </c>
      <c r="O60" s="406">
        <v>164792.13</v>
      </c>
      <c r="P60" s="407">
        <v>1699474.83</v>
      </c>
      <c r="Q60" s="405">
        <v>1635896</v>
      </c>
      <c r="R60" s="257">
        <v>0</v>
      </c>
      <c r="S60" s="257">
        <v>33714900</v>
      </c>
      <c r="T60" s="257">
        <v>0</v>
      </c>
      <c r="U60" s="257">
        <v>0</v>
      </c>
      <c r="V60" s="257">
        <v>0</v>
      </c>
      <c r="W60" s="257">
        <v>0</v>
      </c>
      <c r="X60" s="257">
        <f t="shared" si="9"/>
        <v>33714900</v>
      </c>
      <c r="Y60" s="257">
        <v>42124314.350000001</v>
      </c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</row>
    <row r="61" spans="1:36">
      <c r="A61" s="269">
        <v>29</v>
      </c>
      <c r="B61" s="387" t="s">
        <v>130</v>
      </c>
      <c r="C61" s="450">
        <v>44196</v>
      </c>
      <c r="D61" s="451">
        <f t="shared" si="10"/>
        <v>0</v>
      </c>
      <c r="E61" s="451"/>
      <c r="F61" s="451"/>
      <c r="G61" s="452" t="s">
        <v>657</v>
      </c>
      <c r="H61" s="410">
        <v>2</v>
      </c>
      <c r="I61" s="452" t="s">
        <v>98</v>
      </c>
      <c r="J61" s="449">
        <v>24138800</v>
      </c>
      <c r="K61" s="449">
        <v>26023277.050000001</v>
      </c>
      <c r="L61" s="449">
        <v>4100</v>
      </c>
      <c r="M61" s="449">
        <v>26019177.050000001</v>
      </c>
      <c r="N61" s="406">
        <v>929025.05</v>
      </c>
      <c r="O61" s="406">
        <v>47939.62</v>
      </c>
      <c r="P61" s="407">
        <f t="shared" si="8"/>
        <v>881085.43</v>
      </c>
      <c r="Q61" s="109">
        <v>1030848.3799999999</v>
      </c>
      <c r="R61" s="257">
        <v>0</v>
      </c>
      <c r="S61" s="257">
        <v>15488599.6</v>
      </c>
      <c r="T61" s="257">
        <v>0</v>
      </c>
      <c r="U61" s="257">
        <v>0</v>
      </c>
      <c r="V61" s="257">
        <v>0</v>
      </c>
      <c r="W61" s="257">
        <v>0</v>
      </c>
      <c r="X61" s="257">
        <f t="shared" si="9"/>
        <v>15488599.6</v>
      </c>
      <c r="Y61" s="257">
        <v>30229125.18</v>
      </c>
    </row>
    <row r="62" spans="1:36">
      <c r="A62" s="269">
        <v>30</v>
      </c>
      <c r="B62" s="387" t="s">
        <v>131</v>
      </c>
      <c r="C62" s="450">
        <v>44196</v>
      </c>
      <c r="D62" s="451">
        <f t="shared" si="10"/>
        <v>0</v>
      </c>
      <c r="E62" s="451"/>
      <c r="F62" s="451"/>
      <c r="G62" s="452" t="s">
        <v>657</v>
      </c>
      <c r="H62" s="404">
        <v>2</v>
      </c>
      <c r="I62" s="452" t="s">
        <v>98</v>
      </c>
      <c r="J62" s="449">
        <v>369482300</v>
      </c>
      <c r="K62" s="449">
        <v>438545691.16000003</v>
      </c>
      <c r="L62" s="449">
        <v>33697888.390000001</v>
      </c>
      <c r="M62" s="449">
        <v>404847802.76999998</v>
      </c>
      <c r="N62" s="406">
        <v>18217053.07</v>
      </c>
      <c r="O62" s="406">
        <v>2828660.52</v>
      </c>
      <c r="P62" s="407">
        <v>15388392.550000001</v>
      </c>
      <c r="Q62" s="51">
        <v>20968705.710000001</v>
      </c>
      <c r="R62" s="257">
        <v>0</v>
      </c>
      <c r="S62" s="257">
        <v>63606051</v>
      </c>
      <c r="T62" s="257">
        <v>0</v>
      </c>
      <c r="U62" s="257">
        <v>0</v>
      </c>
      <c r="V62" s="257">
        <v>0</v>
      </c>
      <c r="W62" s="257">
        <v>0</v>
      </c>
      <c r="X62" s="257">
        <f t="shared" si="9"/>
        <v>63606051</v>
      </c>
      <c r="Y62" s="257">
        <v>442829294.11000001</v>
      </c>
    </row>
    <row r="63" spans="1:36" s="253" customFormat="1">
      <c r="A63" s="269">
        <v>31</v>
      </c>
      <c r="B63" s="387" t="s">
        <v>132</v>
      </c>
      <c r="C63" s="450">
        <v>44135</v>
      </c>
      <c r="D63" s="451">
        <f t="shared" ref="D63:D69" si="11">SUM(E63:F63)</f>
        <v>0</v>
      </c>
      <c r="E63" s="451"/>
      <c r="F63" s="451"/>
      <c r="G63" s="452" t="s">
        <v>657</v>
      </c>
      <c r="H63" s="404">
        <v>2</v>
      </c>
      <c r="I63" s="452" t="s">
        <v>98</v>
      </c>
      <c r="J63" s="449">
        <v>24022060</v>
      </c>
      <c r="K63" s="449">
        <v>26340195.359999999</v>
      </c>
      <c r="L63" s="449">
        <v>59806.31</v>
      </c>
      <c r="M63" s="449">
        <v>26280389.050000001</v>
      </c>
      <c r="N63" s="406">
        <v>1123344.96</v>
      </c>
      <c r="O63" s="406">
        <v>370242.16</v>
      </c>
      <c r="P63" s="407">
        <f t="shared" si="8"/>
        <v>753102.8</v>
      </c>
      <c r="Q63" s="405">
        <v>675575.06</v>
      </c>
      <c r="R63" s="257">
        <v>0</v>
      </c>
      <c r="S63" s="257">
        <v>5894378.4400000004</v>
      </c>
      <c r="T63" s="257">
        <v>0</v>
      </c>
      <c r="U63" s="257">
        <v>0</v>
      </c>
      <c r="V63" s="257">
        <v>0</v>
      </c>
      <c r="W63" s="257">
        <v>0</v>
      </c>
      <c r="X63" s="257">
        <f t="shared" si="9"/>
        <v>5894378.4400000004</v>
      </c>
      <c r="Y63" s="257">
        <v>14925940.789999999</v>
      </c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</row>
    <row r="64" spans="1:36">
      <c r="A64" s="269">
        <v>32</v>
      </c>
      <c r="B64" s="387" t="s">
        <v>133</v>
      </c>
      <c r="C64" s="450">
        <v>44196</v>
      </c>
      <c r="D64" s="451">
        <f t="shared" si="11"/>
        <v>0</v>
      </c>
      <c r="E64" s="451"/>
      <c r="F64" s="451"/>
      <c r="G64" s="452" t="s">
        <v>657</v>
      </c>
      <c r="H64" s="410">
        <v>2</v>
      </c>
      <c r="I64" s="452" t="s">
        <v>98</v>
      </c>
      <c r="J64" s="449">
        <v>35628400</v>
      </c>
      <c r="K64" s="449">
        <v>38081918.859999999</v>
      </c>
      <c r="L64" s="449">
        <v>138860.84</v>
      </c>
      <c r="M64" s="449">
        <v>37943058.020000003</v>
      </c>
      <c r="N64" s="406">
        <v>1407514.63</v>
      </c>
      <c r="O64" s="406">
        <v>138990.06</v>
      </c>
      <c r="P64" s="407">
        <f t="shared" ref="P64:P82" si="12">SUM(N64-O64)</f>
        <v>1268524.5699999998</v>
      </c>
      <c r="Q64" s="51">
        <v>1538325.2799999998</v>
      </c>
      <c r="R64" s="257">
        <v>0</v>
      </c>
      <c r="S64" s="257">
        <v>27890627.300000001</v>
      </c>
      <c r="T64" s="257">
        <v>0</v>
      </c>
      <c r="U64" s="257">
        <v>0</v>
      </c>
      <c r="V64" s="257">
        <v>0</v>
      </c>
      <c r="W64" s="257">
        <v>0</v>
      </c>
      <c r="X64" s="257">
        <f t="shared" si="9"/>
        <v>27890627.300000001</v>
      </c>
      <c r="Y64" s="257">
        <v>29918173.670000002</v>
      </c>
    </row>
    <row r="65" spans="1:36" s="253" customFormat="1">
      <c r="A65" s="269">
        <v>33</v>
      </c>
      <c r="B65" s="387" t="s">
        <v>134</v>
      </c>
      <c r="C65" s="450">
        <v>44347</v>
      </c>
      <c r="D65" s="451">
        <f t="shared" si="11"/>
        <v>0</v>
      </c>
      <c r="E65" s="451"/>
      <c r="F65" s="451"/>
      <c r="G65" s="452" t="s">
        <v>657</v>
      </c>
      <c r="H65" s="410">
        <v>2</v>
      </c>
      <c r="I65" s="452" t="s">
        <v>98</v>
      </c>
      <c r="J65" s="449">
        <v>64532310</v>
      </c>
      <c r="K65" s="449">
        <v>78210626.680000007</v>
      </c>
      <c r="L65" s="449">
        <v>207242.94</v>
      </c>
      <c r="M65" s="449">
        <v>78003383.739999995</v>
      </c>
      <c r="N65" s="406">
        <v>4678813.3600000003</v>
      </c>
      <c r="O65" s="406">
        <v>1008848.46</v>
      </c>
      <c r="P65" s="407">
        <f t="shared" si="12"/>
        <v>3669964.9000000004</v>
      </c>
      <c r="Q65" s="405">
        <v>4774061.0199999996</v>
      </c>
      <c r="R65" s="257">
        <v>0</v>
      </c>
      <c r="S65" s="257">
        <v>38391178</v>
      </c>
      <c r="T65" s="257">
        <v>0</v>
      </c>
      <c r="U65" s="257">
        <v>0</v>
      </c>
      <c r="V65" s="257">
        <v>0</v>
      </c>
      <c r="W65" s="257">
        <v>0</v>
      </c>
      <c r="X65" s="257">
        <f t="shared" si="9"/>
        <v>38391178</v>
      </c>
      <c r="Y65" s="257">
        <v>63037434</v>
      </c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</row>
    <row r="66" spans="1:36" s="253" customFormat="1">
      <c r="A66" s="269">
        <v>34</v>
      </c>
      <c r="B66" s="387" t="s">
        <v>135</v>
      </c>
      <c r="C66" s="450">
        <v>44377</v>
      </c>
      <c r="D66" s="451">
        <f t="shared" si="11"/>
        <v>0</v>
      </c>
      <c r="E66" s="451"/>
      <c r="F66" s="451"/>
      <c r="G66" s="452" t="s">
        <v>656</v>
      </c>
      <c r="H66" s="410">
        <v>1</v>
      </c>
      <c r="I66" s="452" t="s">
        <v>98</v>
      </c>
      <c r="J66" s="406">
        <v>72202489</v>
      </c>
      <c r="K66" s="449">
        <v>94795760.730000004</v>
      </c>
      <c r="L66" s="449">
        <v>9448507.8000000007</v>
      </c>
      <c r="M66" s="449">
        <v>85347252.930000007</v>
      </c>
      <c r="N66" s="406">
        <v>4940076.21</v>
      </c>
      <c r="O66" s="406">
        <v>892383.43</v>
      </c>
      <c r="P66" s="407">
        <v>4047692.78</v>
      </c>
      <c r="Q66" s="405">
        <v>5906079.6200000001</v>
      </c>
      <c r="R66" s="257">
        <v>3795927.5</v>
      </c>
      <c r="S66" s="257">
        <v>58653226</v>
      </c>
      <c r="T66" s="257">
        <v>0</v>
      </c>
      <c r="U66" s="257">
        <v>0</v>
      </c>
      <c r="V66" s="257">
        <v>0</v>
      </c>
      <c r="W66" s="257">
        <v>0</v>
      </c>
      <c r="X66" s="257">
        <f t="shared" si="9"/>
        <v>62449153.5</v>
      </c>
      <c r="Y66" s="257">
        <v>152810241.83000001</v>
      </c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</row>
    <row r="67" spans="1:36" s="253" customFormat="1">
      <c r="A67" s="269">
        <v>35</v>
      </c>
      <c r="B67" s="387" t="s">
        <v>136</v>
      </c>
      <c r="C67" s="450">
        <v>44196</v>
      </c>
      <c r="D67" s="451">
        <f t="shared" si="11"/>
        <v>0</v>
      </c>
      <c r="E67" s="451"/>
      <c r="F67" s="451"/>
      <c r="G67" s="452" t="s">
        <v>657</v>
      </c>
      <c r="H67" s="410">
        <v>2</v>
      </c>
      <c r="I67" s="452" t="s">
        <v>98</v>
      </c>
      <c r="J67" s="449">
        <v>19764980</v>
      </c>
      <c r="K67" s="449">
        <v>22061648.059999999</v>
      </c>
      <c r="L67" s="449">
        <v>0</v>
      </c>
      <c r="M67" s="449">
        <v>22061648.059999999</v>
      </c>
      <c r="N67" s="406">
        <f>1088079.26+36093</f>
        <v>1124172.26</v>
      </c>
      <c r="O67" s="406">
        <v>143980.78</v>
      </c>
      <c r="P67" s="407">
        <f t="shared" si="12"/>
        <v>980191.48</v>
      </c>
      <c r="Q67" s="255">
        <v>1041173.94</v>
      </c>
      <c r="R67" s="257">
        <v>0</v>
      </c>
      <c r="S67" s="257">
        <v>4611500</v>
      </c>
      <c r="T67" s="257">
        <v>0</v>
      </c>
      <c r="U67" s="257">
        <v>0</v>
      </c>
      <c r="V67" s="257">
        <v>0</v>
      </c>
      <c r="W67" s="257">
        <v>0</v>
      </c>
      <c r="X67" s="257">
        <f t="shared" si="9"/>
        <v>4611500</v>
      </c>
      <c r="Y67" s="257">
        <v>6549402</v>
      </c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</row>
    <row r="68" spans="1:36" s="253" customFormat="1">
      <c r="A68" s="269">
        <v>36</v>
      </c>
      <c r="B68" s="387" t="s">
        <v>137</v>
      </c>
      <c r="C68" s="450">
        <v>44286</v>
      </c>
      <c r="D68" s="451">
        <f t="shared" si="11"/>
        <v>0</v>
      </c>
      <c r="E68" s="451"/>
      <c r="F68" s="451"/>
      <c r="G68" s="452" t="s">
        <v>658</v>
      </c>
      <c r="H68" s="404">
        <v>2</v>
      </c>
      <c r="I68" s="452" t="s">
        <v>98</v>
      </c>
      <c r="J68" s="449">
        <v>145554620</v>
      </c>
      <c r="K68" s="449">
        <v>157072982.16999999</v>
      </c>
      <c r="L68" s="449">
        <v>220883</v>
      </c>
      <c r="M68" s="449">
        <v>156852099.16999999</v>
      </c>
      <c r="N68" s="406">
        <v>6735493.3399999999</v>
      </c>
      <c r="O68" s="406">
        <v>822720.5</v>
      </c>
      <c r="P68" s="407">
        <f t="shared" si="12"/>
        <v>5912772.8399999999</v>
      </c>
      <c r="Q68" s="405">
        <v>5094108.7699999996</v>
      </c>
      <c r="R68" s="257">
        <v>0</v>
      </c>
      <c r="S68" s="257">
        <v>33446673</v>
      </c>
      <c r="T68" s="257">
        <v>0</v>
      </c>
      <c r="U68" s="257">
        <v>0</v>
      </c>
      <c r="V68" s="257">
        <v>0</v>
      </c>
      <c r="W68" s="257">
        <v>0</v>
      </c>
      <c r="X68" s="257">
        <f t="shared" si="9"/>
        <v>33446673</v>
      </c>
      <c r="Y68" s="257">
        <v>49535823</v>
      </c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</row>
    <row r="69" spans="1:36" s="253" customFormat="1">
      <c r="A69" s="269">
        <v>37</v>
      </c>
      <c r="B69" s="387" t="s">
        <v>138</v>
      </c>
      <c r="C69" s="450">
        <v>44347</v>
      </c>
      <c r="D69" s="451">
        <f t="shared" si="11"/>
        <v>0</v>
      </c>
      <c r="E69" s="451"/>
      <c r="F69" s="451"/>
      <c r="G69" s="452" t="s">
        <v>658</v>
      </c>
      <c r="H69" s="404">
        <v>2</v>
      </c>
      <c r="I69" s="452" t="s">
        <v>98</v>
      </c>
      <c r="J69" s="449">
        <v>33087420</v>
      </c>
      <c r="K69" s="449">
        <v>39053746.579999998</v>
      </c>
      <c r="L69" s="449">
        <v>586559.36</v>
      </c>
      <c r="M69" s="449">
        <v>38467187.219999999</v>
      </c>
      <c r="N69" s="406">
        <v>2746364.36</v>
      </c>
      <c r="O69" s="406">
        <v>560415.02</v>
      </c>
      <c r="P69" s="407">
        <v>2185949.34</v>
      </c>
      <c r="Q69" s="405">
        <v>2424997.4700000002</v>
      </c>
      <c r="R69" s="257">
        <v>1067558.42</v>
      </c>
      <c r="S69" s="257">
        <v>18271609</v>
      </c>
      <c r="T69" s="257">
        <v>0</v>
      </c>
      <c r="U69" s="257">
        <v>0</v>
      </c>
      <c r="V69" s="257">
        <v>0</v>
      </c>
      <c r="W69" s="257">
        <v>0</v>
      </c>
      <c r="X69" s="257">
        <f t="shared" si="9"/>
        <v>19339167.420000002</v>
      </c>
      <c r="Y69" s="257">
        <v>29014024.75</v>
      </c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</row>
    <row r="70" spans="1:36" s="281" customFormat="1" ht="61.5">
      <c r="A70" s="269">
        <v>38</v>
      </c>
      <c r="B70" s="272" t="s">
        <v>139</v>
      </c>
      <c r="C70" s="273">
        <v>43830</v>
      </c>
      <c r="D70" s="274">
        <f t="shared" ref="D70:D82" si="13">SUM(E70:F70)</f>
        <v>0</v>
      </c>
      <c r="E70" s="274"/>
      <c r="F70" s="274"/>
      <c r="G70" s="275"/>
      <c r="H70" s="276"/>
      <c r="I70" s="275" t="s">
        <v>559</v>
      </c>
      <c r="J70" s="277"/>
      <c r="K70" s="277"/>
      <c r="L70" s="277"/>
      <c r="M70" s="277"/>
      <c r="N70" s="278"/>
      <c r="O70" s="278"/>
      <c r="P70" s="279">
        <f t="shared" si="12"/>
        <v>0</v>
      </c>
      <c r="Q70" s="280">
        <v>702399.21</v>
      </c>
      <c r="R70" s="257">
        <v>0</v>
      </c>
      <c r="S70" s="257">
        <v>1407056</v>
      </c>
      <c r="T70" s="257">
        <v>0</v>
      </c>
      <c r="U70" s="257">
        <v>0</v>
      </c>
      <c r="V70" s="257">
        <v>0</v>
      </c>
      <c r="W70" s="257">
        <v>0</v>
      </c>
      <c r="X70" s="257">
        <f t="shared" si="9"/>
        <v>1407056</v>
      </c>
      <c r="Y70" s="257">
        <v>6304006</v>
      </c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</row>
    <row r="71" spans="1:36">
      <c r="A71" s="269">
        <v>39</v>
      </c>
      <c r="B71" s="387" t="s">
        <v>140</v>
      </c>
      <c r="C71" s="450">
        <v>44196</v>
      </c>
      <c r="D71" s="451">
        <f t="shared" si="13"/>
        <v>0</v>
      </c>
      <c r="E71" s="451"/>
      <c r="F71" s="451"/>
      <c r="G71" s="452" t="s">
        <v>657</v>
      </c>
      <c r="H71" s="404">
        <v>1</v>
      </c>
      <c r="I71" s="452" t="s">
        <v>98</v>
      </c>
      <c r="J71" s="449">
        <v>37102160</v>
      </c>
      <c r="K71" s="449">
        <v>40506968.780000001</v>
      </c>
      <c r="L71" s="449">
        <v>51326.03</v>
      </c>
      <c r="M71" s="449">
        <v>40455642.75</v>
      </c>
      <c r="N71" s="406">
        <v>2437873.3199999998</v>
      </c>
      <c r="O71" s="406">
        <v>276151.78999999998</v>
      </c>
      <c r="P71" s="407">
        <f t="shared" si="12"/>
        <v>2161721.5299999998</v>
      </c>
      <c r="Q71" s="51">
        <v>2130190.21</v>
      </c>
      <c r="R71" s="257">
        <v>0</v>
      </c>
      <c r="S71" s="257">
        <v>16202343.539999999</v>
      </c>
      <c r="T71" s="257">
        <v>0</v>
      </c>
      <c r="U71" s="257">
        <v>0</v>
      </c>
      <c r="V71" s="257">
        <v>0</v>
      </c>
      <c r="W71" s="257">
        <v>0</v>
      </c>
      <c r="X71" s="257">
        <f t="shared" si="9"/>
        <v>16202343.539999999</v>
      </c>
      <c r="Y71" s="257">
        <v>38329727.469999999</v>
      </c>
    </row>
    <row r="72" spans="1:36" s="253" customFormat="1">
      <c r="A72" s="269">
        <v>40</v>
      </c>
      <c r="B72" s="387" t="s">
        <v>141</v>
      </c>
      <c r="C72" s="450">
        <v>44135</v>
      </c>
      <c r="D72" s="451">
        <f t="shared" si="13"/>
        <v>0</v>
      </c>
      <c r="E72" s="451"/>
      <c r="F72" s="451"/>
      <c r="G72" s="452" t="s">
        <v>657</v>
      </c>
      <c r="H72" s="404">
        <v>2</v>
      </c>
      <c r="I72" s="452" t="s">
        <v>98</v>
      </c>
      <c r="J72" s="449">
        <v>40573100</v>
      </c>
      <c r="K72" s="449">
        <v>43516743.100000001</v>
      </c>
      <c r="L72" s="449">
        <v>48036.37</v>
      </c>
      <c r="M72" s="449">
        <v>43468706.729999997</v>
      </c>
      <c r="N72" s="406">
        <f>1776143.25+43449.13</f>
        <v>1819592.38</v>
      </c>
      <c r="O72" s="406">
        <f>136377.9</f>
        <v>136377.9</v>
      </c>
      <c r="P72" s="407">
        <f t="shared" si="12"/>
        <v>1683214.48</v>
      </c>
      <c r="Q72" s="405">
        <v>2182522.85</v>
      </c>
      <c r="R72" s="257">
        <v>0</v>
      </c>
      <c r="S72" s="257">
        <v>9780598.5800000001</v>
      </c>
      <c r="T72" s="257">
        <v>0</v>
      </c>
      <c r="U72" s="257">
        <v>0</v>
      </c>
      <c r="V72" s="257">
        <v>0</v>
      </c>
      <c r="W72" s="257">
        <v>0</v>
      </c>
      <c r="X72" s="257">
        <f t="shared" si="9"/>
        <v>9780598.5800000001</v>
      </c>
      <c r="Y72" s="257">
        <v>19782715.949999999</v>
      </c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</row>
    <row r="73" spans="1:36">
      <c r="A73" s="269">
        <v>41</v>
      </c>
      <c r="B73" s="387" t="s">
        <v>142</v>
      </c>
      <c r="C73" s="450">
        <v>44196</v>
      </c>
      <c r="D73" s="451">
        <f t="shared" si="13"/>
        <v>0</v>
      </c>
      <c r="E73" s="451"/>
      <c r="F73" s="451"/>
      <c r="G73" s="452" t="s">
        <v>657</v>
      </c>
      <c r="H73" s="404">
        <v>1</v>
      </c>
      <c r="I73" s="452" t="s">
        <v>98</v>
      </c>
      <c r="J73" s="449">
        <v>17992800</v>
      </c>
      <c r="K73" s="449">
        <v>32050798.079999998</v>
      </c>
      <c r="L73" s="449">
        <v>12195658.51</v>
      </c>
      <c r="M73" s="449">
        <v>19855139.57</v>
      </c>
      <c r="N73" s="406">
        <v>2299708.73</v>
      </c>
      <c r="O73" s="406">
        <v>1050701.94</v>
      </c>
      <c r="P73" s="407">
        <f t="shared" si="12"/>
        <v>1249006.79</v>
      </c>
      <c r="Q73" s="51">
        <v>815200.77000000014</v>
      </c>
      <c r="R73" s="257">
        <v>2562549.98</v>
      </c>
      <c r="S73" s="257">
        <v>17101050</v>
      </c>
      <c r="T73" s="257">
        <v>0</v>
      </c>
      <c r="U73" s="257">
        <v>0</v>
      </c>
      <c r="V73" s="257">
        <v>0</v>
      </c>
      <c r="W73" s="257">
        <v>0</v>
      </c>
      <c r="X73" s="257">
        <f t="shared" si="9"/>
        <v>19663599.98</v>
      </c>
      <c r="Y73" s="257">
        <v>41300232.200000003</v>
      </c>
    </row>
    <row r="74" spans="1:36">
      <c r="A74" s="269">
        <v>42</v>
      </c>
      <c r="B74" s="387" t="s">
        <v>143</v>
      </c>
      <c r="C74" s="450">
        <v>44469</v>
      </c>
      <c r="D74" s="451">
        <f t="shared" si="13"/>
        <v>0</v>
      </c>
      <c r="E74" s="451"/>
      <c r="F74" s="451"/>
      <c r="G74" s="452" t="s">
        <v>656</v>
      </c>
      <c r="H74" s="410">
        <v>1</v>
      </c>
      <c r="I74" s="452" t="s">
        <v>98</v>
      </c>
      <c r="J74" s="449">
        <v>31921400</v>
      </c>
      <c r="K74" s="449">
        <v>35647973.340000004</v>
      </c>
      <c r="L74" s="449">
        <v>0</v>
      </c>
      <c r="M74" s="449">
        <v>35647973.340000004</v>
      </c>
      <c r="N74" s="407">
        <v>1336938.6599999999</v>
      </c>
      <c r="O74" s="407">
        <v>71561.17</v>
      </c>
      <c r="P74" s="407">
        <v>1265377.49</v>
      </c>
      <c r="Q74" s="405">
        <v>1318902.1900000002</v>
      </c>
      <c r="R74" s="257">
        <v>0</v>
      </c>
      <c r="S74" s="257">
        <v>12946800</v>
      </c>
      <c r="T74" s="257">
        <v>0</v>
      </c>
      <c r="U74" s="257">
        <v>0</v>
      </c>
      <c r="V74" s="257">
        <v>0</v>
      </c>
      <c r="W74" s="257">
        <v>0</v>
      </c>
      <c r="X74" s="257">
        <f t="shared" si="9"/>
        <v>12946800</v>
      </c>
      <c r="Y74" s="257">
        <v>46952400</v>
      </c>
    </row>
    <row r="75" spans="1:36">
      <c r="A75" s="269">
        <v>43</v>
      </c>
      <c r="B75" s="387" t="s">
        <v>144</v>
      </c>
      <c r="C75" s="450">
        <v>44196</v>
      </c>
      <c r="D75" s="451">
        <f t="shared" si="13"/>
        <v>0</v>
      </c>
      <c r="E75" s="451"/>
      <c r="F75" s="451"/>
      <c r="G75" s="452" t="s">
        <v>657</v>
      </c>
      <c r="H75" s="410">
        <v>1</v>
      </c>
      <c r="I75" s="452" t="s">
        <v>98</v>
      </c>
      <c r="J75" s="449">
        <v>25266000</v>
      </c>
      <c r="K75" s="449">
        <v>27005724.75</v>
      </c>
      <c r="L75" s="449">
        <v>12765.89</v>
      </c>
      <c r="M75" s="449">
        <v>26992958.859999999</v>
      </c>
      <c r="N75" s="406">
        <v>1065187.76</v>
      </c>
      <c r="O75" s="406">
        <v>72887.009999999995</v>
      </c>
      <c r="P75" s="407">
        <f t="shared" si="12"/>
        <v>992300.75</v>
      </c>
      <c r="Q75" s="51">
        <v>912177.17</v>
      </c>
      <c r="R75" s="257">
        <v>0</v>
      </c>
      <c r="S75" s="257">
        <v>18467310</v>
      </c>
      <c r="T75" s="257">
        <v>0</v>
      </c>
      <c r="U75" s="257">
        <v>0</v>
      </c>
      <c r="V75" s="257">
        <v>0</v>
      </c>
      <c r="W75" s="257">
        <v>0</v>
      </c>
      <c r="X75" s="257">
        <f t="shared" si="9"/>
        <v>18467310</v>
      </c>
      <c r="Y75" s="257">
        <v>25252640.09</v>
      </c>
    </row>
    <row r="76" spans="1:36" s="253" customFormat="1">
      <c r="A76" s="269">
        <v>44</v>
      </c>
      <c r="B76" s="387" t="s">
        <v>145</v>
      </c>
      <c r="C76" s="450">
        <v>44196</v>
      </c>
      <c r="D76" s="451">
        <f t="shared" si="13"/>
        <v>0</v>
      </c>
      <c r="E76" s="451"/>
      <c r="F76" s="451"/>
      <c r="G76" s="452" t="s">
        <v>656</v>
      </c>
      <c r="H76" s="404">
        <v>1</v>
      </c>
      <c r="I76" s="452" t="s">
        <v>98</v>
      </c>
      <c r="J76" s="449">
        <v>5371600</v>
      </c>
      <c r="K76" s="449">
        <v>5688214.3700000001</v>
      </c>
      <c r="L76" s="449">
        <v>0</v>
      </c>
      <c r="M76" s="449">
        <v>5688214.3700000001</v>
      </c>
      <c r="N76" s="406">
        <v>116304.46</v>
      </c>
      <c r="O76" s="406">
        <v>25224.75</v>
      </c>
      <c r="P76" s="407">
        <f t="shared" si="12"/>
        <v>91079.71</v>
      </c>
      <c r="Q76" s="255">
        <v>182522.18000000002</v>
      </c>
      <c r="R76" s="257">
        <v>0</v>
      </c>
      <c r="S76" s="257">
        <v>4798369.1900000004</v>
      </c>
      <c r="T76" s="257">
        <v>0</v>
      </c>
      <c r="U76" s="257">
        <v>0</v>
      </c>
      <c r="V76" s="257">
        <v>0</v>
      </c>
      <c r="W76" s="257">
        <v>0</v>
      </c>
      <c r="X76" s="257">
        <f t="shared" si="9"/>
        <v>4798369.1900000004</v>
      </c>
      <c r="Y76" s="257">
        <v>6243700</v>
      </c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</row>
    <row r="77" spans="1:36" s="253" customFormat="1">
      <c r="A77" s="269">
        <v>45</v>
      </c>
      <c r="B77" s="387" t="s">
        <v>146</v>
      </c>
      <c r="C77" s="450">
        <v>44377</v>
      </c>
      <c r="D77" s="451">
        <f t="shared" si="13"/>
        <v>0</v>
      </c>
      <c r="E77" s="451"/>
      <c r="F77" s="451"/>
      <c r="G77" s="452" t="s">
        <v>657</v>
      </c>
      <c r="H77" s="404">
        <v>2</v>
      </c>
      <c r="I77" s="452" t="s">
        <v>98</v>
      </c>
      <c r="J77" s="449">
        <v>5661800</v>
      </c>
      <c r="K77" s="449">
        <v>6193607.4699999997</v>
      </c>
      <c r="L77" s="449">
        <v>2702</v>
      </c>
      <c r="M77" s="449">
        <v>6190905.4699999997</v>
      </c>
      <c r="N77" s="406">
        <v>398380.48</v>
      </c>
      <c r="O77" s="406">
        <v>30860.51</v>
      </c>
      <c r="P77" s="407">
        <v>367519.97</v>
      </c>
      <c r="Q77" s="405">
        <v>319565.82</v>
      </c>
      <c r="R77" s="257">
        <v>0</v>
      </c>
      <c r="S77" s="257">
        <v>3121000</v>
      </c>
      <c r="T77" s="257">
        <v>0</v>
      </c>
      <c r="U77" s="257">
        <v>0</v>
      </c>
      <c r="V77" s="257">
        <v>0</v>
      </c>
      <c r="W77" s="257">
        <v>0</v>
      </c>
      <c r="X77" s="257">
        <f t="shared" si="9"/>
        <v>3121000</v>
      </c>
      <c r="Y77" s="257">
        <v>6159500</v>
      </c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</row>
    <row r="78" spans="1:36" s="253" customFormat="1">
      <c r="A78" s="269">
        <v>46</v>
      </c>
      <c r="B78" s="387" t="s">
        <v>147</v>
      </c>
      <c r="C78" s="450">
        <v>44196</v>
      </c>
      <c r="D78" s="451">
        <f t="shared" si="13"/>
        <v>0</v>
      </c>
      <c r="E78" s="451"/>
      <c r="F78" s="451"/>
      <c r="G78" s="452" t="s">
        <v>657</v>
      </c>
      <c r="H78" s="404">
        <v>2</v>
      </c>
      <c r="I78" s="452" t="s">
        <v>98</v>
      </c>
      <c r="J78" s="449">
        <v>12705800</v>
      </c>
      <c r="K78" s="449">
        <v>13297672.939999999</v>
      </c>
      <c r="L78" s="449">
        <v>0</v>
      </c>
      <c r="M78" s="449">
        <v>13297672.939999999</v>
      </c>
      <c r="N78" s="406">
        <f>506524.07+2700</f>
        <v>509224.07</v>
      </c>
      <c r="O78" s="406">
        <f>23320</f>
        <v>23320</v>
      </c>
      <c r="P78" s="407">
        <f t="shared" si="12"/>
        <v>485904.07</v>
      </c>
      <c r="Q78" s="255">
        <v>298740.86</v>
      </c>
      <c r="R78" s="257">
        <v>0</v>
      </c>
      <c r="S78" s="257">
        <v>19660500</v>
      </c>
      <c r="T78" s="257">
        <v>0</v>
      </c>
      <c r="U78" s="257">
        <v>0</v>
      </c>
      <c r="V78" s="257">
        <v>0</v>
      </c>
      <c r="W78" s="257">
        <v>0</v>
      </c>
      <c r="X78" s="257">
        <f t="shared" si="9"/>
        <v>19660500</v>
      </c>
      <c r="Y78" s="257">
        <v>13083100</v>
      </c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</row>
    <row r="79" spans="1:36">
      <c r="A79" s="269">
        <v>47</v>
      </c>
      <c r="B79" s="387" t="s">
        <v>148</v>
      </c>
      <c r="C79" s="450">
        <v>44196</v>
      </c>
      <c r="D79" s="451">
        <f t="shared" si="13"/>
        <v>0</v>
      </c>
      <c r="E79" s="451"/>
      <c r="F79" s="451"/>
      <c r="G79" s="452" t="s">
        <v>656</v>
      </c>
      <c r="H79" s="404">
        <v>1</v>
      </c>
      <c r="I79" s="452" t="s">
        <v>98</v>
      </c>
      <c r="J79" s="449">
        <v>17088400</v>
      </c>
      <c r="K79" s="449">
        <v>195566043.87</v>
      </c>
      <c r="L79" s="449">
        <v>405936.75</v>
      </c>
      <c r="M79" s="449">
        <v>19150107.120000001</v>
      </c>
      <c r="N79" s="406">
        <v>1363591.41</v>
      </c>
      <c r="O79" s="406">
        <v>116230.58</v>
      </c>
      <c r="P79" s="407">
        <f t="shared" si="12"/>
        <v>1247360.8299999998</v>
      </c>
      <c r="Q79" s="51">
        <v>950032.53</v>
      </c>
      <c r="R79" s="257">
        <v>0</v>
      </c>
      <c r="S79" s="257">
        <v>21137824.440000001</v>
      </c>
      <c r="T79" s="257">
        <v>0</v>
      </c>
      <c r="U79" s="257">
        <v>0</v>
      </c>
      <c r="V79" s="257">
        <v>0</v>
      </c>
      <c r="W79" s="257">
        <v>0</v>
      </c>
      <c r="X79" s="257">
        <f t="shared" si="9"/>
        <v>21137824.440000001</v>
      </c>
      <c r="Y79" s="257">
        <v>28126290.98</v>
      </c>
    </row>
    <row r="80" spans="1:36" s="253" customFormat="1">
      <c r="A80" s="269">
        <v>48</v>
      </c>
      <c r="B80" s="387" t="s">
        <v>149</v>
      </c>
      <c r="C80" s="450">
        <v>44377</v>
      </c>
      <c r="D80" s="451">
        <f t="shared" si="13"/>
        <v>0</v>
      </c>
      <c r="E80" s="451"/>
      <c r="F80" s="451"/>
      <c r="G80" s="452" t="s">
        <v>658</v>
      </c>
      <c r="H80" s="404">
        <v>2</v>
      </c>
      <c r="I80" s="452" t="s">
        <v>98</v>
      </c>
      <c r="J80" s="449">
        <v>5029600</v>
      </c>
      <c r="K80" s="449">
        <v>5357399.43</v>
      </c>
      <c r="L80" s="449">
        <v>0</v>
      </c>
      <c r="M80" s="449">
        <v>5357399.43</v>
      </c>
      <c r="N80" s="406">
        <v>215769.87</v>
      </c>
      <c r="O80" s="406">
        <v>21642.2</v>
      </c>
      <c r="P80" s="407">
        <f t="shared" si="12"/>
        <v>194127.66999999998</v>
      </c>
      <c r="Q80" s="405">
        <v>198278.86</v>
      </c>
      <c r="R80" s="257">
        <v>0</v>
      </c>
      <c r="S80" s="257">
        <v>2033729</v>
      </c>
      <c r="T80" s="257">
        <v>0</v>
      </c>
      <c r="U80" s="257">
        <v>0</v>
      </c>
      <c r="V80" s="257">
        <v>0</v>
      </c>
      <c r="W80" s="257">
        <v>0</v>
      </c>
      <c r="X80" s="257">
        <f t="shared" si="9"/>
        <v>2033729</v>
      </c>
      <c r="Y80" s="257">
        <v>2641322</v>
      </c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</row>
    <row r="81" spans="1:36" s="268" customFormat="1">
      <c r="A81" s="269">
        <v>49</v>
      </c>
      <c r="B81" s="386" t="s">
        <v>150</v>
      </c>
      <c r="C81" s="493">
        <v>44196</v>
      </c>
      <c r="D81" s="490">
        <f t="shared" si="13"/>
        <v>0</v>
      </c>
      <c r="E81" s="490"/>
      <c r="F81" s="490"/>
      <c r="G81" s="491"/>
      <c r="H81" s="492">
        <v>2</v>
      </c>
      <c r="I81" s="491" t="s">
        <v>98</v>
      </c>
      <c r="J81" s="489">
        <v>5414200</v>
      </c>
      <c r="K81" s="489">
        <v>5589697.79</v>
      </c>
      <c r="L81" s="489">
        <v>6054</v>
      </c>
      <c r="M81" s="489">
        <v>5583643.79</v>
      </c>
      <c r="N81" s="494">
        <f>123623.51+3300</f>
        <v>126923.51</v>
      </c>
      <c r="O81" s="494">
        <f>9220.15</f>
        <v>9220.15</v>
      </c>
      <c r="P81" s="405">
        <f t="shared" si="12"/>
        <v>117703.36</v>
      </c>
      <c r="Q81" s="255">
        <v>0</v>
      </c>
      <c r="R81" s="267">
        <v>0</v>
      </c>
      <c r="S81" s="267">
        <v>4055310</v>
      </c>
      <c r="T81" s="267">
        <v>0</v>
      </c>
      <c r="U81" s="267">
        <v>0</v>
      </c>
      <c r="V81" s="267">
        <v>0</v>
      </c>
      <c r="W81" s="267">
        <v>0</v>
      </c>
      <c r="X81" s="267">
        <f t="shared" si="9"/>
        <v>4055310</v>
      </c>
      <c r="Y81" s="267">
        <v>3679052</v>
      </c>
      <c r="Z81" s="326"/>
      <c r="AA81" s="326"/>
      <c r="AB81" s="326"/>
      <c r="AC81" s="326"/>
      <c r="AD81" s="326"/>
      <c r="AE81" s="326"/>
      <c r="AF81" s="326"/>
      <c r="AG81" s="326"/>
      <c r="AH81" s="326"/>
      <c r="AI81" s="326"/>
      <c r="AJ81" s="326"/>
    </row>
    <row r="82" spans="1:36" ht="41">
      <c r="A82" s="269">
        <v>50</v>
      </c>
      <c r="B82" s="387" t="s">
        <v>151</v>
      </c>
      <c r="C82" s="450">
        <v>44196</v>
      </c>
      <c r="D82" s="451">
        <f t="shared" si="13"/>
        <v>0</v>
      </c>
      <c r="E82" s="451"/>
      <c r="F82" s="451"/>
      <c r="G82" s="452"/>
      <c r="H82" s="404">
        <v>2</v>
      </c>
      <c r="I82" s="452" t="s">
        <v>152</v>
      </c>
      <c r="J82" s="449">
        <v>8227800</v>
      </c>
      <c r="K82" s="449">
        <v>8397907.1899999995</v>
      </c>
      <c r="L82" s="449">
        <v>0</v>
      </c>
      <c r="M82" s="449">
        <v>8397907.1899999995</v>
      </c>
      <c r="N82" s="406">
        <v>139980.04</v>
      </c>
      <c r="O82" s="406">
        <v>0</v>
      </c>
      <c r="P82" s="407">
        <f t="shared" si="12"/>
        <v>139980.04</v>
      </c>
      <c r="Q82" s="51">
        <v>0</v>
      </c>
      <c r="R82" s="257">
        <v>0</v>
      </c>
      <c r="S82" s="257">
        <v>11983745</v>
      </c>
      <c r="T82" s="257">
        <v>0</v>
      </c>
      <c r="U82" s="257">
        <v>0</v>
      </c>
      <c r="V82" s="257">
        <v>0</v>
      </c>
      <c r="W82" s="257">
        <v>0</v>
      </c>
      <c r="X82" s="257">
        <f t="shared" si="9"/>
        <v>11983745</v>
      </c>
      <c r="Y82" s="257">
        <v>0</v>
      </c>
    </row>
    <row r="83" spans="1:36" s="287" customFormat="1" ht="22.5" customHeight="1">
      <c r="A83" s="306"/>
      <c r="B83" s="307" t="s">
        <v>12</v>
      </c>
      <c r="C83" s="308" t="s">
        <v>23</v>
      </c>
      <c r="D83" s="309">
        <f>SUM(D84:D136)</f>
        <v>478</v>
      </c>
      <c r="E83" s="309">
        <f>SUM(E84:E136)</f>
        <v>478</v>
      </c>
      <c r="F83" s="309">
        <f>SUM(F84:F136)</f>
        <v>0</v>
      </c>
      <c r="G83" s="310"/>
      <c r="H83" s="310"/>
      <c r="I83" s="310"/>
      <c r="J83" s="311">
        <f t="shared" ref="J83:X83" si="14">SUM(J84:J136)</f>
        <v>405032850</v>
      </c>
      <c r="K83" s="311">
        <f t="shared" si="14"/>
        <v>939709659.73000002</v>
      </c>
      <c r="L83" s="311">
        <f t="shared" si="14"/>
        <v>279161460.18000001</v>
      </c>
      <c r="M83" s="311">
        <f t="shared" si="14"/>
        <v>660548199.55000007</v>
      </c>
      <c r="N83" s="311">
        <f t="shared" si="14"/>
        <v>460655900.93000007</v>
      </c>
      <c r="O83" s="311">
        <f t="shared" si="14"/>
        <v>481920652.45999992</v>
      </c>
      <c r="P83" s="311">
        <f t="shared" si="14"/>
        <v>-13352857.210000012</v>
      </c>
      <c r="Q83" s="311">
        <f t="shared" si="14"/>
        <v>20094290.249999996</v>
      </c>
      <c r="R83" s="311">
        <f t="shared" si="14"/>
        <v>25280450.960000005</v>
      </c>
      <c r="S83" s="311">
        <f t="shared" si="14"/>
        <v>320281167.69999999</v>
      </c>
      <c r="T83" s="311">
        <f t="shared" si="14"/>
        <v>244211322.32000002</v>
      </c>
      <c r="U83" s="311">
        <f t="shared" si="14"/>
        <v>922002.74</v>
      </c>
      <c r="V83" s="311">
        <f t="shared" si="14"/>
        <v>0</v>
      </c>
      <c r="W83" s="311">
        <f t="shared" si="14"/>
        <v>24099563.439999998</v>
      </c>
      <c r="X83" s="311">
        <f t="shared" si="14"/>
        <v>614794507.15999997</v>
      </c>
      <c r="Y83" s="311">
        <v>327203533.27999997</v>
      </c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</row>
    <row r="84" spans="1:36" s="253" customFormat="1" ht="22.5" customHeight="1">
      <c r="A84" s="269">
        <v>1</v>
      </c>
      <c r="B84" s="392" t="s">
        <v>153</v>
      </c>
      <c r="C84" s="393">
        <v>44104</v>
      </c>
      <c r="D84" s="394">
        <f>SUM(E84:F84)</f>
        <v>0</v>
      </c>
      <c r="E84" s="394"/>
      <c r="F84" s="394"/>
      <c r="G84" s="395" t="s">
        <v>656</v>
      </c>
      <c r="H84" s="512">
        <v>1</v>
      </c>
      <c r="I84" s="513" t="s">
        <v>98</v>
      </c>
      <c r="J84" s="391">
        <v>819100</v>
      </c>
      <c r="K84" s="391">
        <v>3577689.2</v>
      </c>
      <c r="L84" s="391">
        <v>628004.15</v>
      </c>
      <c r="M84" s="391">
        <v>2949685.05</v>
      </c>
      <c r="N84" s="400">
        <v>11975423.76</v>
      </c>
      <c r="O84" s="400">
        <v>11233938.01</v>
      </c>
      <c r="P84" s="514">
        <f>SUM(N84-O84)</f>
        <v>741485.75</v>
      </c>
      <c r="Q84" s="263">
        <v>615412.93999999994</v>
      </c>
      <c r="R84" s="262">
        <v>0</v>
      </c>
      <c r="S84" s="262">
        <v>0</v>
      </c>
      <c r="T84" s="262">
        <v>7675522.4500000002</v>
      </c>
      <c r="U84" s="262">
        <v>0</v>
      </c>
      <c r="V84" s="262">
        <v>0</v>
      </c>
      <c r="W84" s="262">
        <v>13003.95</v>
      </c>
      <c r="X84" s="256">
        <f t="shared" si="9"/>
        <v>7688526.4000000004</v>
      </c>
      <c r="Y84" s="256">
        <v>11637766.49</v>
      </c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</row>
    <row r="85" spans="1:36" s="253" customFormat="1" ht="22.5" customHeight="1">
      <c r="A85" s="269">
        <v>2</v>
      </c>
      <c r="B85" s="387" t="s">
        <v>154</v>
      </c>
      <c r="C85" s="399">
        <v>44196</v>
      </c>
      <c r="D85" s="408">
        <f>SUM(E85:F85)</f>
        <v>0</v>
      </c>
      <c r="E85" s="408"/>
      <c r="F85" s="408"/>
      <c r="G85" s="403" t="s">
        <v>656</v>
      </c>
      <c r="H85" s="404">
        <v>2</v>
      </c>
      <c r="I85" s="511" t="s">
        <v>98</v>
      </c>
      <c r="J85" s="402">
        <v>179300</v>
      </c>
      <c r="K85" s="402">
        <v>3493907.92</v>
      </c>
      <c r="L85" s="402">
        <v>75307.789999999994</v>
      </c>
      <c r="M85" s="402">
        <v>3418600.13</v>
      </c>
      <c r="N85" s="406">
        <v>3770742.11</v>
      </c>
      <c r="O85" s="406">
        <v>3512964.41</v>
      </c>
      <c r="P85" s="515">
        <f>SUM(N85-O85)</f>
        <v>257777.69999999972</v>
      </c>
      <c r="Q85" s="255">
        <v>550856.82999999996</v>
      </c>
      <c r="R85" s="252">
        <v>0</v>
      </c>
      <c r="S85" s="252">
        <v>0</v>
      </c>
      <c r="T85" s="252">
        <v>3349440.66</v>
      </c>
      <c r="U85" s="252">
        <v>0</v>
      </c>
      <c r="V85" s="252">
        <v>0</v>
      </c>
      <c r="W85" s="252">
        <v>0</v>
      </c>
      <c r="X85" s="257">
        <f t="shared" si="9"/>
        <v>3349440.66</v>
      </c>
      <c r="Y85" s="257">
        <v>6654534.6399999997</v>
      </c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</row>
    <row r="86" spans="1:36" s="253" customFormat="1" ht="22.5" customHeight="1">
      <c r="A86" s="269">
        <v>3</v>
      </c>
      <c r="B86" s="387" t="s">
        <v>208</v>
      </c>
      <c r="C86" s="399">
        <v>44104</v>
      </c>
      <c r="D86" s="408">
        <f>SUM(E86:F86)</f>
        <v>0</v>
      </c>
      <c r="E86" s="408"/>
      <c r="F86" s="408"/>
      <c r="G86" s="403" t="s">
        <v>656</v>
      </c>
      <c r="H86" s="410">
        <v>1</v>
      </c>
      <c r="I86" s="511" t="s">
        <v>98</v>
      </c>
      <c r="J86" s="402">
        <v>35443600</v>
      </c>
      <c r="K86" s="402">
        <v>121402697.64</v>
      </c>
      <c r="L86" s="402">
        <v>41567255.479999997</v>
      </c>
      <c r="M86" s="402">
        <v>79835442.159999996</v>
      </c>
      <c r="N86" s="406">
        <f>305948572.74+2457893.06</f>
        <v>308406465.80000001</v>
      </c>
      <c r="O86" s="406">
        <f>15428280.58+10721410.98+272276838.29</f>
        <v>298426529.85000002</v>
      </c>
      <c r="P86" s="407">
        <f>SUM(N86-O86)</f>
        <v>9979935.9499999881</v>
      </c>
      <c r="Q86" s="255">
        <v>8868074.0899999999</v>
      </c>
      <c r="R86" s="252">
        <v>0</v>
      </c>
      <c r="S86" s="252">
        <v>0</v>
      </c>
      <c r="T86" s="252">
        <v>186386791.28</v>
      </c>
      <c r="U86" s="252">
        <v>0</v>
      </c>
      <c r="V86" s="252">
        <v>0</v>
      </c>
      <c r="W86" s="252">
        <v>9011624.4199999999</v>
      </c>
      <c r="X86" s="257">
        <f t="shared" si="9"/>
        <v>195398415.69999999</v>
      </c>
      <c r="Y86" s="257">
        <v>304295162.10000002</v>
      </c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</row>
    <row r="87" spans="1:36" ht="22.5" customHeight="1">
      <c r="A87" s="269">
        <v>4</v>
      </c>
      <c r="B87" s="387" t="s">
        <v>155</v>
      </c>
      <c r="C87" s="399">
        <v>44377</v>
      </c>
      <c r="D87" s="408">
        <f>SUM(E87:F87)</f>
        <v>0</v>
      </c>
      <c r="E87" s="408"/>
      <c r="F87" s="408"/>
      <c r="G87" s="403" t="s">
        <v>658</v>
      </c>
      <c r="H87" s="404">
        <v>1</v>
      </c>
      <c r="I87" s="511" t="s">
        <v>98</v>
      </c>
      <c r="J87" s="402">
        <v>544200</v>
      </c>
      <c r="K87" s="402">
        <v>3218447.63</v>
      </c>
      <c r="L87" s="402">
        <v>235933.32</v>
      </c>
      <c r="M87" s="402">
        <v>2982514.31</v>
      </c>
      <c r="N87" s="406">
        <v>2647303.64</v>
      </c>
      <c r="O87" s="406">
        <v>2637099.2999999998</v>
      </c>
      <c r="P87" s="405">
        <f>SUM(N87-O87)</f>
        <v>10204.340000000317</v>
      </c>
      <c r="Q87" s="405">
        <v>0</v>
      </c>
      <c r="R87" s="48">
        <v>0</v>
      </c>
      <c r="S87" s="48">
        <v>0</v>
      </c>
      <c r="T87" s="48">
        <v>1533824.36</v>
      </c>
      <c r="U87" s="48">
        <v>0</v>
      </c>
      <c r="V87" s="48">
        <v>0</v>
      </c>
      <c r="W87" s="48">
        <v>655315.49</v>
      </c>
      <c r="X87" s="70">
        <f t="shared" si="9"/>
        <v>2189139.85</v>
      </c>
      <c r="Y87" s="53">
        <v>3129203.34</v>
      </c>
    </row>
    <row r="88" spans="1:36" ht="22.5" customHeight="1">
      <c r="A88" s="306"/>
      <c r="B88" s="28" t="s">
        <v>11</v>
      </c>
      <c r="C88" s="29" t="s">
        <v>23</v>
      </c>
      <c r="D88" s="30">
        <f>SUM(D89:D114)</f>
        <v>239</v>
      </c>
      <c r="E88" s="30">
        <f>SUM(E89:E114)</f>
        <v>239</v>
      </c>
      <c r="F88" s="30">
        <f>SUM(F89:F114)</f>
        <v>0</v>
      </c>
      <c r="G88" s="31"/>
      <c r="H88" s="31"/>
      <c r="I88" s="31"/>
      <c r="J88" s="32">
        <f>SUM(J89:J114)</f>
        <v>42366150</v>
      </c>
      <c r="K88" s="32">
        <f>SUM(K89:K114)</f>
        <v>220959516.36000004</v>
      </c>
      <c r="L88" s="32">
        <f>SUM(L89:L114)</f>
        <v>79163187.870000005</v>
      </c>
      <c r="M88" s="32">
        <f t="shared" ref="M88:X88" si="15">SUM(M89:M114)</f>
        <v>141796328.48999998</v>
      </c>
      <c r="N88" s="32">
        <f t="shared" si="15"/>
        <v>50358539.439999998</v>
      </c>
      <c r="O88" s="32">
        <f t="shared" si="15"/>
        <v>50582368.390000008</v>
      </c>
      <c r="P88" s="261">
        <f t="shared" si="15"/>
        <v>3732118.2099999995</v>
      </c>
      <c r="Q88" s="33">
        <f t="shared" si="15"/>
        <v>-4219377.0699999994</v>
      </c>
      <c r="R88" s="32">
        <f t="shared" si="15"/>
        <v>7477323.0299999993</v>
      </c>
      <c r="S88" s="32">
        <f t="shared" si="15"/>
        <v>36803143.229999997</v>
      </c>
      <c r="T88" s="32">
        <f t="shared" si="15"/>
        <v>21893248.929999996</v>
      </c>
      <c r="U88" s="32">
        <f t="shared" si="15"/>
        <v>461001.37</v>
      </c>
      <c r="V88" s="32">
        <f t="shared" si="15"/>
        <v>0</v>
      </c>
      <c r="W88" s="32">
        <f t="shared" si="15"/>
        <v>7181999.29</v>
      </c>
      <c r="X88" s="32">
        <f t="shared" si="15"/>
        <v>73816715.850000009</v>
      </c>
      <c r="Y88" s="32">
        <v>260788048.97</v>
      </c>
    </row>
    <row r="89" spans="1:36" ht="22.5" customHeight="1">
      <c r="A89" s="269">
        <v>1</v>
      </c>
      <c r="B89" s="392" t="s">
        <v>156</v>
      </c>
      <c r="C89" s="393">
        <v>44196</v>
      </c>
      <c r="D89" s="394">
        <f>SUM(E89:F89)</f>
        <v>0</v>
      </c>
      <c r="E89" s="394"/>
      <c r="F89" s="394"/>
      <c r="G89" s="395" t="s">
        <v>656</v>
      </c>
      <c r="H89" s="396">
        <v>2</v>
      </c>
      <c r="I89" s="395" t="s">
        <v>98</v>
      </c>
      <c r="J89" s="391">
        <v>5591420</v>
      </c>
      <c r="K89" s="391">
        <v>21433062.25</v>
      </c>
      <c r="L89" s="391">
        <v>9746226.7599999998</v>
      </c>
      <c r="M89" s="391">
        <v>11686835.49</v>
      </c>
      <c r="N89" s="400">
        <v>2368456.96</v>
      </c>
      <c r="O89" s="400">
        <v>2167332.2599999998</v>
      </c>
      <c r="P89" s="514">
        <f t="shared" ref="P89:P114" si="16">SUM(N89-O89)</f>
        <v>201124.70000000019</v>
      </c>
      <c r="Q89" s="401">
        <v>201124.7</v>
      </c>
      <c r="R89" s="262">
        <v>440212</v>
      </c>
      <c r="S89" s="262">
        <v>12661887.550000001</v>
      </c>
      <c r="T89" s="262">
        <v>386024</v>
      </c>
      <c r="U89" s="262">
        <v>0</v>
      </c>
      <c r="V89" s="262">
        <v>0</v>
      </c>
      <c r="W89" s="262">
        <v>46000</v>
      </c>
      <c r="X89" s="256">
        <f t="shared" ref="X89:X114" si="17">SUM(R89:W89)</f>
        <v>13534123.550000001</v>
      </c>
      <c r="Y89" s="256">
        <v>10199082.449999999</v>
      </c>
    </row>
    <row r="90" spans="1:36" s="253" customFormat="1" ht="22.5" customHeight="1">
      <c r="A90" s="269">
        <v>2</v>
      </c>
      <c r="B90" s="387" t="s">
        <v>157</v>
      </c>
      <c r="C90" s="399">
        <v>44196</v>
      </c>
      <c r="D90" s="408">
        <f t="shared" ref="D90:D112" si="18">SUM(E90:F90)</f>
        <v>0</v>
      </c>
      <c r="E90" s="408"/>
      <c r="F90" s="408"/>
      <c r="G90" s="403" t="s">
        <v>657</v>
      </c>
      <c r="H90" s="404">
        <v>2</v>
      </c>
      <c r="I90" s="403" t="s">
        <v>98</v>
      </c>
      <c r="J90" s="402">
        <v>421700</v>
      </c>
      <c r="K90" s="402">
        <v>5309094.62</v>
      </c>
      <c r="L90" s="402">
        <v>443045.38</v>
      </c>
      <c r="M90" s="402">
        <v>4866049.24</v>
      </c>
      <c r="N90" s="406">
        <v>1822987.07</v>
      </c>
      <c r="O90" s="406">
        <v>1690459.08</v>
      </c>
      <c r="P90" s="407">
        <f t="shared" si="16"/>
        <v>132527.99</v>
      </c>
      <c r="Q90" s="255">
        <v>275332.68000000005</v>
      </c>
      <c r="R90" s="252">
        <v>0</v>
      </c>
      <c r="S90" s="252">
        <v>2933000</v>
      </c>
      <c r="T90" s="252">
        <v>928776</v>
      </c>
      <c r="U90" s="252">
        <v>0</v>
      </c>
      <c r="V90" s="252">
        <v>0</v>
      </c>
      <c r="W90" s="252">
        <v>0</v>
      </c>
      <c r="X90" s="257">
        <f t="shared" si="17"/>
        <v>3861776</v>
      </c>
      <c r="Y90" s="257">
        <v>6452432</v>
      </c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</row>
    <row r="91" spans="1:36" s="253" customFormat="1" ht="22.5" customHeight="1">
      <c r="A91" s="269">
        <v>3</v>
      </c>
      <c r="B91" s="386" t="s">
        <v>158</v>
      </c>
      <c r="C91" s="399">
        <v>44255</v>
      </c>
      <c r="D91" s="408">
        <f t="shared" si="18"/>
        <v>0</v>
      </c>
      <c r="E91" s="408"/>
      <c r="F91" s="408"/>
      <c r="G91" s="403"/>
      <c r="H91" s="404">
        <v>2</v>
      </c>
      <c r="I91" s="403" t="s">
        <v>98</v>
      </c>
      <c r="J91" s="402">
        <v>13300</v>
      </c>
      <c r="K91" s="402">
        <v>1253964.3799999999</v>
      </c>
      <c r="L91" s="402">
        <v>0</v>
      </c>
      <c r="M91" s="402">
        <v>1253964.3799999999</v>
      </c>
      <c r="N91" s="406">
        <v>7214.1</v>
      </c>
      <c r="O91" s="406">
        <v>66694.820000000007</v>
      </c>
      <c r="P91" s="405">
        <v>0</v>
      </c>
      <c r="Q91" s="255">
        <v>25712.92</v>
      </c>
      <c r="R91" s="252">
        <v>0</v>
      </c>
      <c r="S91" s="252">
        <v>0</v>
      </c>
      <c r="T91" s="252">
        <v>0</v>
      </c>
      <c r="U91" s="252">
        <v>0</v>
      </c>
      <c r="V91" s="252">
        <v>0</v>
      </c>
      <c r="W91" s="252">
        <v>0</v>
      </c>
      <c r="X91" s="257">
        <f t="shared" si="17"/>
        <v>0</v>
      </c>
      <c r="Y91" s="257">
        <v>0</v>
      </c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</row>
    <row r="92" spans="1:36" s="253" customFormat="1" ht="22.5" customHeight="1">
      <c r="A92" s="269">
        <v>4</v>
      </c>
      <c r="B92" s="386" t="s">
        <v>159</v>
      </c>
      <c r="C92" s="399">
        <v>44196</v>
      </c>
      <c r="D92" s="408">
        <f t="shared" si="18"/>
        <v>61</v>
      </c>
      <c r="E92" s="408">
        <v>61</v>
      </c>
      <c r="F92" s="408"/>
      <c r="G92" s="403" t="s">
        <v>657</v>
      </c>
      <c r="H92" s="408">
        <v>1</v>
      </c>
      <c r="I92" s="403" t="s">
        <v>98</v>
      </c>
      <c r="J92" s="402">
        <v>836000</v>
      </c>
      <c r="K92" s="402">
        <v>3832314.2</v>
      </c>
      <c r="L92" s="402">
        <v>1409362.69</v>
      </c>
      <c r="M92" s="402">
        <v>2422951.5099999998</v>
      </c>
      <c r="N92" s="406">
        <v>272151.92</v>
      </c>
      <c r="O92" s="406">
        <v>207946.6</v>
      </c>
      <c r="P92" s="407">
        <f t="shared" si="16"/>
        <v>64205.319999999978</v>
      </c>
      <c r="Q92" s="255">
        <v>31015.839999999997</v>
      </c>
      <c r="R92" s="252">
        <v>60000</v>
      </c>
      <c r="S92" s="252">
        <v>150000</v>
      </c>
      <c r="T92" s="252">
        <v>0</v>
      </c>
      <c r="U92" s="252">
        <v>0</v>
      </c>
      <c r="V92" s="252">
        <v>0</v>
      </c>
      <c r="W92" s="252">
        <v>79920</v>
      </c>
      <c r="X92" s="257">
        <f t="shared" si="17"/>
        <v>289920</v>
      </c>
      <c r="Y92" s="257">
        <v>1413980</v>
      </c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</row>
    <row r="93" spans="1:36" ht="22.5" customHeight="1">
      <c r="A93" s="269">
        <v>5</v>
      </c>
      <c r="B93" s="386" t="s">
        <v>160</v>
      </c>
      <c r="C93" s="399">
        <v>44196</v>
      </c>
      <c r="D93" s="408">
        <f t="shared" si="18"/>
        <v>0</v>
      </c>
      <c r="E93" s="408"/>
      <c r="F93" s="408"/>
      <c r="G93" s="403" t="s">
        <v>656</v>
      </c>
      <c r="H93" s="404">
        <v>2</v>
      </c>
      <c r="I93" s="403" t="s">
        <v>98</v>
      </c>
      <c r="J93" s="402">
        <v>1469500</v>
      </c>
      <c r="K93" s="402">
        <v>47880606.270000003</v>
      </c>
      <c r="L93" s="402">
        <v>5260536.2</v>
      </c>
      <c r="M93" s="402">
        <v>42620070.07</v>
      </c>
      <c r="N93" s="406">
        <v>5639831.5800000001</v>
      </c>
      <c r="O93" s="406">
        <v>3400751.5</v>
      </c>
      <c r="P93" s="407">
        <f t="shared" si="16"/>
        <v>2239080.08</v>
      </c>
      <c r="Q93" s="109">
        <v>3287904.13</v>
      </c>
      <c r="R93" s="108">
        <v>373849.68</v>
      </c>
      <c r="S93" s="108">
        <v>1460000</v>
      </c>
      <c r="T93" s="108">
        <v>0</v>
      </c>
      <c r="U93" s="108">
        <v>0</v>
      </c>
      <c r="V93" s="108">
        <v>0</v>
      </c>
      <c r="W93" s="108">
        <v>1891865</v>
      </c>
      <c r="X93" s="110">
        <f t="shared" si="17"/>
        <v>3725714.6799999997</v>
      </c>
      <c r="Y93" s="110">
        <v>27384266.620000001</v>
      </c>
    </row>
    <row r="94" spans="1:36" ht="22.5" customHeight="1">
      <c r="A94" s="269">
        <v>6</v>
      </c>
      <c r="B94" s="386" t="s">
        <v>161</v>
      </c>
      <c r="C94" s="399">
        <v>44196</v>
      </c>
      <c r="D94" s="408">
        <f t="shared" si="18"/>
        <v>0</v>
      </c>
      <c r="E94" s="408"/>
      <c r="F94" s="408"/>
      <c r="G94" s="403" t="s">
        <v>657</v>
      </c>
      <c r="H94" s="410">
        <v>2</v>
      </c>
      <c r="I94" s="403" t="s">
        <v>98</v>
      </c>
      <c r="J94" s="402">
        <v>4534000</v>
      </c>
      <c r="K94" s="402">
        <v>32446405.609999999</v>
      </c>
      <c r="L94" s="402">
        <v>12335449.960000001</v>
      </c>
      <c r="M94" s="402">
        <v>20110955.649999999</v>
      </c>
      <c r="N94" s="406">
        <v>2786391.24</v>
      </c>
      <c r="O94" s="406">
        <v>2094988.69</v>
      </c>
      <c r="P94" s="407">
        <f t="shared" si="16"/>
        <v>691402.55000000028</v>
      </c>
      <c r="Q94" s="109">
        <v>927707.10000000009</v>
      </c>
      <c r="R94" s="108">
        <v>96635.22</v>
      </c>
      <c r="S94" s="108">
        <v>4434020</v>
      </c>
      <c r="T94" s="108">
        <v>0</v>
      </c>
      <c r="U94" s="108">
        <v>0</v>
      </c>
      <c r="V94" s="108">
        <v>0</v>
      </c>
      <c r="W94" s="108">
        <v>421100</v>
      </c>
      <c r="X94" s="110">
        <f t="shared" si="17"/>
        <v>4951755.22</v>
      </c>
      <c r="Y94" s="110">
        <v>13476279.609999999</v>
      </c>
    </row>
    <row r="95" spans="1:36" ht="22.5" customHeight="1">
      <c r="A95" s="269">
        <v>7</v>
      </c>
      <c r="B95" s="386" t="s">
        <v>162</v>
      </c>
      <c r="C95" s="399">
        <v>44196</v>
      </c>
      <c r="D95" s="408">
        <f t="shared" si="18"/>
        <v>0</v>
      </c>
      <c r="E95" s="408"/>
      <c r="F95" s="408"/>
      <c r="G95" s="403" t="s">
        <v>657</v>
      </c>
      <c r="H95" s="404">
        <v>1</v>
      </c>
      <c r="I95" s="403" t="s">
        <v>98</v>
      </c>
      <c r="J95" s="402">
        <v>732050</v>
      </c>
      <c r="K95" s="402">
        <v>2392717.12</v>
      </c>
      <c r="L95" s="402">
        <v>804205.35</v>
      </c>
      <c r="M95" s="402">
        <v>1588511.77</v>
      </c>
      <c r="N95" s="406">
        <v>305761.23</v>
      </c>
      <c r="O95" s="406">
        <v>285007.15000000002</v>
      </c>
      <c r="P95" s="407">
        <v>20754.080000000002</v>
      </c>
      <c r="Q95" s="109">
        <v>29385.599999999977</v>
      </c>
      <c r="R95" s="108">
        <v>0</v>
      </c>
      <c r="S95" s="108">
        <v>896700</v>
      </c>
      <c r="T95" s="108">
        <v>0</v>
      </c>
      <c r="U95" s="108">
        <v>0</v>
      </c>
      <c r="V95" s="108">
        <v>0</v>
      </c>
      <c r="W95" s="108">
        <v>126000</v>
      </c>
      <c r="X95" s="110">
        <f t="shared" si="17"/>
        <v>1022700</v>
      </c>
      <c r="Y95" s="110">
        <v>1392956</v>
      </c>
    </row>
    <row r="96" spans="1:36" s="253" customFormat="1" ht="22.5" customHeight="1">
      <c r="A96" s="269">
        <v>8</v>
      </c>
      <c r="B96" s="386" t="s">
        <v>163</v>
      </c>
      <c r="C96" s="399">
        <v>44196</v>
      </c>
      <c r="D96" s="408">
        <f t="shared" si="18"/>
        <v>0</v>
      </c>
      <c r="E96" s="408"/>
      <c r="F96" s="408"/>
      <c r="G96" s="403" t="s">
        <v>657</v>
      </c>
      <c r="H96" s="410">
        <v>1</v>
      </c>
      <c r="I96" s="403" t="s">
        <v>98</v>
      </c>
      <c r="J96" s="402">
        <v>1149600</v>
      </c>
      <c r="K96" s="402">
        <v>3654127.42</v>
      </c>
      <c r="L96" s="402">
        <v>368247.17</v>
      </c>
      <c r="M96" s="402">
        <v>3285880.25</v>
      </c>
      <c r="N96" s="406">
        <f>399218.44+49222.99+46540.85</f>
        <v>494982.27999999997</v>
      </c>
      <c r="O96" s="406">
        <f>76974.09+175831.47+17040.15</f>
        <v>269845.71000000002</v>
      </c>
      <c r="P96" s="407">
        <f t="shared" si="16"/>
        <v>225136.56999999995</v>
      </c>
      <c r="Q96" s="255">
        <v>207867.63999999998</v>
      </c>
      <c r="R96" s="252">
        <v>0</v>
      </c>
      <c r="S96" s="252">
        <v>780000</v>
      </c>
      <c r="T96" s="252">
        <v>0</v>
      </c>
      <c r="U96" s="252">
        <v>0</v>
      </c>
      <c r="V96" s="252">
        <v>0</v>
      </c>
      <c r="W96" s="252">
        <v>68500</v>
      </c>
      <c r="X96" s="257">
        <f t="shared" si="17"/>
        <v>848500</v>
      </c>
      <c r="Y96" s="257">
        <v>2115350</v>
      </c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</row>
    <row r="97" spans="1:36" s="253" customFormat="1" ht="22.5" customHeight="1">
      <c r="A97" s="269">
        <v>9</v>
      </c>
      <c r="B97" s="386" t="s">
        <v>164</v>
      </c>
      <c r="C97" s="399">
        <v>44104</v>
      </c>
      <c r="D97" s="408">
        <f t="shared" si="18"/>
        <v>0</v>
      </c>
      <c r="E97" s="408"/>
      <c r="F97" s="408"/>
      <c r="G97" s="403" t="s">
        <v>659</v>
      </c>
      <c r="H97" s="404">
        <v>2</v>
      </c>
      <c r="I97" s="403" t="s">
        <v>98</v>
      </c>
      <c r="J97" s="402">
        <v>1229360</v>
      </c>
      <c r="K97" s="402">
        <v>2103053.16</v>
      </c>
      <c r="L97" s="402">
        <v>344846.47</v>
      </c>
      <c r="M97" s="402">
        <v>1758206.69</v>
      </c>
      <c r="N97" s="406">
        <f>38103.6+191275.87+91231.94</f>
        <v>320611.41000000003</v>
      </c>
      <c r="O97" s="406">
        <f>44939.95+236042.95</f>
        <v>280982.90000000002</v>
      </c>
      <c r="P97" s="412">
        <f t="shared" si="16"/>
        <v>39628.510000000009</v>
      </c>
      <c r="Q97" s="255">
        <v>-55927.72000000003</v>
      </c>
      <c r="R97" s="252">
        <v>12937.13</v>
      </c>
      <c r="S97" s="252">
        <v>347083.58</v>
      </c>
      <c r="T97" s="252">
        <v>0</v>
      </c>
      <c r="U97" s="252">
        <v>0</v>
      </c>
      <c r="V97" s="252">
        <v>0</v>
      </c>
      <c r="W97" s="252">
        <v>294398</v>
      </c>
      <c r="X97" s="257">
        <f t="shared" si="17"/>
        <v>654418.71</v>
      </c>
      <c r="Y97" s="257">
        <v>352532.72</v>
      </c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</row>
    <row r="98" spans="1:36" ht="22.5" customHeight="1">
      <c r="A98" s="269">
        <v>10</v>
      </c>
      <c r="B98" s="386" t="s">
        <v>165</v>
      </c>
      <c r="C98" s="399">
        <v>44104</v>
      </c>
      <c r="D98" s="408">
        <f t="shared" si="18"/>
        <v>0</v>
      </c>
      <c r="E98" s="408"/>
      <c r="F98" s="408"/>
      <c r="G98" s="403" t="s">
        <v>659</v>
      </c>
      <c r="H98" s="404">
        <v>2</v>
      </c>
      <c r="I98" s="403" t="s">
        <v>98</v>
      </c>
      <c r="J98" s="402">
        <v>3219080</v>
      </c>
      <c r="K98" s="402">
        <v>5772501.1500000004</v>
      </c>
      <c r="L98" s="402">
        <v>3588357.86</v>
      </c>
      <c r="M98" s="402">
        <v>2184143.29</v>
      </c>
      <c r="N98" s="406">
        <v>2151863.63</v>
      </c>
      <c r="O98" s="406">
        <v>2082310.07</v>
      </c>
      <c r="P98" s="412">
        <f t="shared" si="16"/>
        <v>69553.559999999823</v>
      </c>
      <c r="Q98" s="67">
        <v>-246035.25</v>
      </c>
      <c r="R98" s="252">
        <v>136860</v>
      </c>
      <c r="S98" s="252">
        <v>2171000</v>
      </c>
      <c r="T98" s="252">
        <v>272177</v>
      </c>
      <c r="U98" s="252">
        <v>0</v>
      </c>
      <c r="V98" s="252">
        <v>0</v>
      </c>
      <c r="W98" s="252">
        <v>5283.29</v>
      </c>
      <c r="X98" s="257">
        <f t="shared" si="17"/>
        <v>2585320.29</v>
      </c>
      <c r="Y98" s="257">
        <v>4614452</v>
      </c>
    </row>
    <row r="99" spans="1:36" s="253" customFormat="1" ht="22.5" customHeight="1">
      <c r="A99" s="269">
        <v>11</v>
      </c>
      <c r="B99" s="386" t="s">
        <v>166</v>
      </c>
      <c r="C99" s="399">
        <v>44286</v>
      </c>
      <c r="D99" s="408">
        <f t="shared" si="18"/>
        <v>0</v>
      </c>
      <c r="E99" s="408"/>
      <c r="F99" s="408"/>
      <c r="G99" s="403" t="s">
        <v>659</v>
      </c>
      <c r="H99" s="404">
        <v>1</v>
      </c>
      <c r="I99" s="403" t="s">
        <v>98</v>
      </c>
      <c r="J99" s="402">
        <v>1158900</v>
      </c>
      <c r="K99" s="402">
        <v>9383129.4399999995</v>
      </c>
      <c r="L99" s="402">
        <v>993794.95</v>
      </c>
      <c r="M99" s="402">
        <v>8389334.4900000002</v>
      </c>
      <c r="N99" s="406">
        <v>21527049.620000001</v>
      </c>
      <c r="O99" s="406">
        <v>25423516.059999999</v>
      </c>
      <c r="P99" s="412">
        <v>0</v>
      </c>
      <c r="Q99" s="254">
        <v>-23221.040000000001</v>
      </c>
      <c r="R99" s="252">
        <v>0</v>
      </c>
      <c r="S99" s="252">
        <v>0</v>
      </c>
      <c r="T99" s="252">
        <v>18434664.140000001</v>
      </c>
      <c r="U99" s="252">
        <v>0</v>
      </c>
      <c r="V99" s="252">
        <v>0</v>
      </c>
      <c r="W99" s="252">
        <v>0</v>
      </c>
      <c r="X99" s="257">
        <f t="shared" si="17"/>
        <v>18434664.140000001</v>
      </c>
      <c r="Y99" s="257">
        <v>157074931.88</v>
      </c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</row>
    <row r="100" spans="1:36" s="253" customFormat="1" ht="22.5" customHeight="1">
      <c r="A100" s="269">
        <v>12</v>
      </c>
      <c r="B100" s="386" t="s">
        <v>167</v>
      </c>
      <c r="C100" s="399">
        <v>44196</v>
      </c>
      <c r="D100" s="408">
        <f t="shared" si="18"/>
        <v>0</v>
      </c>
      <c r="E100" s="408"/>
      <c r="F100" s="408"/>
      <c r="G100" s="403" t="s">
        <v>657</v>
      </c>
      <c r="H100" s="404">
        <v>2</v>
      </c>
      <c r="I100" s="403" t="s">
        <v>98</v>
      </c>
      <c r="J100" s="402">
        <v>13600</v>
      </c>
      <c r="K100" s="402">
        <v>14432698.470000001</v>
      </c>
      <c r="L100" s="402">
        <v>24778.31</v>
      </c>
      <c r="M100" s="402">
        <v>14407920.16</v>
      </c>
      <c r="N100" s="406">
        <v>968789.2</v>
      </c>
      <c r="O100" s="406">
        <v>859153.56</v>
      </c>
      <c r="P100" s="407">
        <f t="shared" si="16"/>
        <v>109635.6399999999</v>
      </c>
      <c r="Q100" s="255">
        <v>34052.440000000061</v>
      </c>
      <c r="R100" s="252">
        <v>0</v>
      </c>
      <c r="S100" s="252">
        <v>0</v>
      </c>
      <c r="T100" s="252">
        <v>0</v>
      </c>
      <c r="U100" s="252">
        <v>0</v>
      </c>
      <c r="V100" s="252">
        <v>0</v>
      </c>
      <c r="W100" s="252">
        <v>603000</v>
      </c>
      <c r="X100" s="257">
        <f t="shared" si="17"/>
        <v>603000</v>
      </c>
      <c r="Y100" s="257">
        <v>638400</v>
      </c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</row>
    <row r="101" spans="1:36" s="253" customFormat="1" ht="22.5" customHeight="1">
      <c r="A101" s="269">
        <v>13</v>
      </c>
      <c r="B101" s="386" t="s">
        <v>168</v>
      </c>
      <c r="C101" s="399">
        <v>44196</v>
      </c>
      <c r="D101" s="408">
        <f t="shared" si="18"/>
        <v>121</v>
      </c>
      <c r="E101" s="408">
        <v>121</v>
      </c>
      <c r="F101" s="408"/>
      <c r="G101" s="403" t="s">
        <v>659</v>
      </c>
      <c r="H101" s="404">
        <v>2</v>
      </c>
      <c r="I101" s="403" t="s">
        <v>98</v>
      </c>
      <c r="J101" s="402">
        <v>6376900</v>
      </c>
      <c r="K101" s="402">
        <v>450950.38</v>
      </c>
      <c r="L101" s="402">
        <v>6915225.0199999996</v>
      </c>
      <c r="M101" s="413">
        <v>-6464274.6399999997</v>
      </c>
      <c r="N101" s="406">
        <f>950791.48+2478.58</f>
        <v>953270.05999999994</v>
      </c>
      <c r="O101" s="406">
        <f>879775.37+-1220776.51+659704.33</f>
        <v>318703.18999999994</v>
      </c>
      <c r="P101" s="405">
        <f t="shared" si="16"/>
        <v>634566.87</v>
      </c>
      <c r="Q101" s="254">
        <v>-10103600.76</v>
      </c>
      <c r="R101" s="252">
        <v>0</v>
      </c>
      <c r="S101" s="252">
        <v>410443.22</v>
      </c>
      <c r="T101" s="252">
        <v>274503.18</v>
      </c>
      <c r="U101" s="252">
        <v>0</v>
      </c>
      <c r="V101" s="252">
        <v>0</v>
      </c>
      <c r="W101" s="252">
        <v>2000</v>
      </c>
      <c r="X101" s="257">
        <f t="shared" si="17"/>
        <v>686946.39999999991</v>
      </c>
      <c r="Y101" s="257">
        <v>766500</v>
      </c>
      <c r="Z101" s="17" t="s">
        <v>553</v>
      </c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</row>
    <row r="102" spans="1:36" s="253" customFormat="1" ht="22.5" customHeight="1">
      <c r="A102" s="269">
        <v>14</v>
      </c>
      <c r="B102" s="386" t="s">
        <v>169</v>
      </c>
      <c r="C102" s="399">
        <v>44286</v>
      </c>
      <c r="D102" s="408">
        <f t="shared" si="18"/>
        <v>0</v>
      </c>
      <c r="E102" s="408"/>
      <c r="F102" s="408"/>
      <c r="G102" s="403" t="s">
        <v>657</v>
      </c>
      <c r="H102" s="404">
        <v>1</v>
      </c>
      <c r="I102" s="403" t="s">
        <v>98</v>
      </c>
      <c r="J102" s="402">
        <v>646100</v>
      </c>
      <c r="K102" s="402">
        <v>3290415.08</v>
      </c>
      <c r="L102" s="402">
        <v>34313.550000000003</v>
      </c>
      <c r="M102" s="402">
        <v>3256101.53</v>
      </c>
      <c r="N102" s="406">
        <v>1713307.08</v>
      </c>
      <c r="O102" s="406">
        <v>1681780.74</v>
      </c>
      <c r="P102" s="407">
        <f t="shared" si="16"/>
        <v>31526.340000000084</v>
      </c>
      <c r="Q102" s="405">
        <v>350927.18000000017</v>
      </c>
      <c r="R102" s="252">
        <v>0</v>
      </c>
      <c r="S102" s="252">
        <v>300000</v>
      </c>
      <c r="T102" s="252">
        <v>1101796.6299999999</v>
      </c>
      <c r="U102" s="252">
        <v>0</v>
      </c>
      <c r="V102" s="252">
        <v>0</v>
      </c>
      <c r="W102" s="252">
        <v>174900</v>
      </c>
      <c r="X102" s="257">
        <f t="shared" si="17"/>
        <v>1576696.63</v>
      </c>
      <c r="Y102" s="257">
        <v>4184305.45</v>
      </c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</row>
    <row r="103" spans="1:36" s="253" customFormat="1" ht="22.5" customHeight="1">
      <c r="A103" s="269">
        <v>15</v>
      </c>
      <c r="B103" s="386" t="s">
        <v>170</v>
      </c>
      <c r="C103" s="399">
        <v>44196</v>
      </c>
      <c r="D103" s="408">
        <f t="shared" si="18"/>
        <v>31</v>
      </c>
      <c r="E103" s="408">
        <v>31</v>
      </c>
      <c r="F103" s="408"/>
      <c r="G103" s="403" t="s">
        <v>658</v>
      </c>
      <c r="H103" s="410">
        <v>1</v>
      </c>
      <c r="I103" s="403" t="s">
        <v>98</v>
      </c>
      <c r="J103" s="402">
        <v>31000</v>
      </c>
      <c r="K103" s="402">
        <v>2509575.0299999998</v>
      </c>
      <c r="L103" s="402">
        <v>235317.3</v>
      </c>
      <c r="M103" s="402">
        <v>2274257.73</v>
      </c>
      <c r="N103" s="406">
        <v>542711.30000000005</v>
      </c>
      <c r="O103" s="406">
        <v>386977.94</v>
      </c>
      <c r="P103" s="407">
        <f t="shared" si="16"/>
        <v>155733.36000000004</v>
      </c>
      <c r="Q103" s="255">
        <v>110019.66000000003</v>
      </c>
      <c r="R103" s="252">
        <v>0</v>
      </c>
      <c r="S103" s="252">
        <v>0</v>
      </c>
      <c r="T103" s="252">
        <v>0</v>
      </c>
      <c r="U103" s="252">
        <v>0</v>
      </c>
      <c r="V103" s="252">
        <v>0</v>
      </c>
      <c r="W103" s="252">
        <v>832000</v>
      </c>
      <c r="X103" s="257">
        <f t="shared" si="17"/>
        <v>832000</v>
      </c>
      <c r="Y103" s="257">
        <v>540300.05000000005</v>
      </c>
      <c r="Z103" s="17" t="s">
        <v>553</v>
      </c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</row>
    <row r="104" spans="1:36" s="253" customFormat="1" ht="22.5" customHeight="1">
      <c r="A104" s="269">
        <v>16</v>
      </c>
      <c r="B104" s="386" t="s">
        <v>171</v>
      </c>
      <c r="C104" s="399">
        <v>44196</v>
      </c>
      <c r="D104" s="408">
        <f t="shared" si="18"/>
        <v>0</v>
      </c>
      <c r="E104" s="408"/>
      <c r="F104" s="408"/>
      <c r="G104" s="403" t="s">
        <v>658</v>
      </c>
      <c r="H104" s="404">
        <v>1</v>
      </c>
      <c r="I104" s="403" t="s">
        <v>98</v>
      </c>
      <c r="J104" s="402">
        <v>3422500</v>
      </c>
      <c r="K104" s="402">
        <v>6565497.5599999996</v>
      </c>
      <c r="L104" s="402">
        <v>71963.149999999994</v>
      </c>
      <c r="M104" s="402">
        <v>6493534.4100000001</v>
      </c>
      <c r="N104" s="406">
        <v>1353847.85</v>
      </c>
      <c r="O104" s="406">
        <v>1662642.01</v>
      </c>
      <c r="P104" s="407">
        <f t="shared" si="16"/>
        <v>-308794.15999999992</v>
      </c>
      <c r="Q104" s="255">
        <v>1168400.3899999997</v>
      </c>
      <c r="R104" s="252">
        <v>1000000</v>
      </c>
      <c r="S104" s="252">
        <v>417880.88</v>
      </c>
      <c r="T104" s="252">
        <v>0</v>
      </c>
      <c r="U104" s="252">
        <v>0</v>
      </c>
      <c r="V104" s="252">
        <v>0</v>
      </c>
      <c r="W104" s="252">
        <v>309223</v>
      </c>
      <c r="X104" s="257">
        <f t="shared" si="17"/>
        <v>1727103.88</v>
      </c>
      <c r="Y104" s="257">
        <v>8245886.9800000004</v>
      </c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</row>
    <row r="105" spans="1:36" s="253" customFormat="1" ht="22.5" customHeight="1">
      <c r="A105" s="269">
        <v>17</v>
      </c>
      <c r="B105" s="386" t="s">
        <v>172</v>
      </c>
      <c r="C105" s="399">
        <v>44196</v>
      </c>
      <c r="D105" s="408">
        <f t="shared" si="18"/>
        <v>26</v>
      </c>
      <c r="E105" s="408">
        <v>26</v>
      </c>
      <c r="F105" s="408"/>
      <c r="G105" s="403" t="s">
        <v>658</v>
      </c>
      <c r="H105" s="410">
        <v>1</v>
      </c>
      <c r="I105" s="403" t="s">
        <v>98</v>
      </c>
      <c r="J105" s="402">
        <v>13500</v>
      </c>
      <c r="K105" s="402">
        <v>4511228.3</v>
      </c>
      <c r="L105" s="402">
        <v>11800</v>
      </c>
      <c r="M105" s="402">
        <v>4499428.3</v>
      </c>
      <c r="N105" s="406">
        <f>669000+41159.51</f>
        <v>710159.51</v>
      </c>
      <c r="O105" s="406">
        <f>497914.47+112597.14</f>
        <v>610511.61</v>
      </c>
      <c r="P105" s="407">
        <f t="shared" si="16"/>
        <v>99647.900000000023</v>
      </c>
      <c r="Q105" s="254">
        <v>219259.79000000004</v>
      </c>
      <c r="R105" s="252">
        <v>0</v>
      </c>
      <c r="S105" s="252">
        <v>0</v>
      </c>
      <c r="T105" s="252">
        <v>0</v>
      </c>
      <c r="U105" s="252">
        <v>0</v>
      </c>
      <c r="V105" s="252">
        <v>0</v>
      </c>
      <c r="W105" s="252">
        <v>444000</v>
      </c>
      <c r="X105" s="257">
        <f t="shared" si="17"/>
        <v>444000</v>
      </c>
      <c r="Y105" s="257">
        <v>964700</v>
      </c>
      <c r="Z105" s="17" t="s">
        <v>553</v>
      </c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</row>
    <row r="106" spans="1:36" s="253" customFormat="1" ht="22.5" customHeight="1">
      <c r="A106" s="269">
        <v>18</v>
      </c>
      <c r="B106" s="386" t="s">
        <v>173</v>
      </c>
      <c r="C106" s="399">
        <v>44165</v>
      </c>
      <c r="D106" s="408">
        <f t="shared" si="18"/>
        <v>0</v>
      </c>
      <c r="E106" s="408"/>
      <c r="F106" s="408"/>
      <c r="G106" s="403" t="s">
        <v>657</v>
      </c>
      <c r="H106" s="404">
        <v>1</v>
      </c>
      <c r="I106" s="403" t="s">
        <v>98</v>
      </c>
      <c r="J106" s="402">
        <v>101000</v>
      </c>
      <c r="K106" s="402">
        <v>4309131.09</v>
      </c>
      <c r="L106" s="402">
        <v>41708</v>
      </c>
      <c r="M106" s="402">
        <v>4267423.09</v>
      </c>
      <c r="N106" s="406">
        <v>618156.93999999994</v>
      </c>
      <c r="O106" s="406">
        <v>530199.35</v>
      </c>
      <c r="P106" s="407">
        <f t="shared" si="16"/>
        <v>87957.589999999967</v>
      </c>
      <c r="Q106" s="255">
        <v>228433.67000000004</v>
      </c>
      <c r="R106" s="252">
        <v>0</v>
      </c>
      <c r="S106" s="252">
        <v>0</v>
      </c>
      <c r="T106" s="252">
        <v>0</v>
      </c>
      <c r="U106" s="252">
        <v>0</v>
      </c>
      <c r="V106" s="252">
        <v>0</v>
      </c>
      <c r="W106" s="252">
        <v>524290</v>
      </c>
      <c r="X106" s="257">
        <f t="shared" si="17"/>
        <v>524290</v>
      </c>
      <c r="Y106" s="257">
        <v>642994</v>
      </c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</row>
    <row r="107" spans="1:36" ht="22.5" customHeight="1">
      <c r="A107" s="269">
        <v>19</v>
      </c>
      <c r="B107" s="141" t="s">
        <v>174</v>
      </c>
      <c r="C107" s="44">
        <v>44135</v>
      </c>
      <c r="D107" s="45">
        <f t="shared" si="18"/>
        <v>0</v>
      </c>
      <c r="E107" s="45"/>
      <c r="F107" s="45"/>
      <c r="G107" s="46" t="s">
        <v>658</v>
      </c>
      <c r="H107" s="47"/>
      <c r="I107" s="46" t="s">
        <v>98</v>
      </c>
      <c r="J107" s="48"/>
      <c r="K107" s="48"/>
      <c r="L107" s="48"/>
      <c r="M107" s="48"/>
      <c r="N107" s="49"/>
      <c r="O107" s="49"/>
      <c r="P107" s="91">
        <f t="shared" si="16"/>
        <v>0</v>
      </c>
      <c r="Q107" s="51">
        <v>0</v>
      </c>
      <c r="R107" s="252">
        <v>0</v>
      </c>
      <c r="S107" s="252">
        <v>339928</v>
      </c>
      <c r="T107" s="252">
        <v>0</v>
      </c>
      <c r="U107" s="252">
        <v>0</v>
      </c>
      <c r="V107" s="252">
        <v>0</v>
      </c>
      <c r="W107" s="252">
        <v>779356</v>
      </c>
      <c r="X107" s="52">
        <f t="shared" si="17"/>
        <v>1119284</v>
      </c>
      <c r="Y107" s="53">
        <v>6075867</v>
      </c>
    </row>
    <row r="108" spans="1:36" s="258" customFormat="1" ht="22.5" customHeight="1">
      <c r="A108" s="269">
        <v>20</v>
      </c>
      <c r="B108" s="390" t="s">
        <v>554</v>
      </c>
      <c r="C108" s="399">
        <v>44196</v>
      </c>
      <c r="D108" s="408">
        <f t="shared" si="18"/>
        <v>0</v>
      </c>
      <c r="E108" s="408"/>
      <c r="F108" s="408"/>
      <c r="G108" s="403" t="s">
        <v>658</v>
      </c>
      <c r="H108" s="404">
        <v>2</v>
      </c>
      <c r="I108" s="403" t="s">
        <v>98</v>
      </c>
      <c r="J108" s="402">
        <v>2122900</v>
      </c>
      <c r="K108" s="402">
        <v>12707486.810000001</v>
      </c>
      <c r="L108" s="402">
        <v>11484899.17</v>
      </c>
      <c r="M108" s="402">
        <v>1222587.6399999999</v>
      </c>
      <c r="N108" s="406">
        <v>3569916.67</v>
      </c>
      <c r="O108" s="406">
        <v>4595161.95</v>
      </c>
      <c r="P108" s="412">
        <f t="shared" si="16"/>
        <v>-1025245.2800000003</v>
      </c>
      <c r="Q108" s="255">
        <v>-758454.89999999991</v>
      </c>
      <c r="R108" s="252">
        <v>0</v>
      </c>
      <c r="S108" s="252">
        <v>9351200</v>
      </c>
      <c r="T108" s="252">
        <v>178501.58</v>
      </c>
      <c r="U108" s="252">
        <v>461001.37</v>
      </c>
      <c r="V108" s="252">
        <v>0</v>
      </c>
      <c r="W108" s="252"/>
      <c r="X108" s="257">
        <f t="shared" si="17"/>
        <v>9990702.9499999993</v>
      </c>
      <c r="Y108" s="257">
        <v>13743497.83</v>
      </c>
      <c r="Z108" s="17" t="s">
        <v>553</v>
      </c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</row>
    <row r="109" spans="1:36" ht="22.5" customHeight="1">
      <c r="A109" s="269">
        <v>21</v>
      </c>
      <c r="B109" s="386" t="s">
        <v>175</v>
      </c>
      <c r="C109" s="399">
        <v>44135</v>
      </c>
      <c r="D109" s="408">
        <f t="shared" si="18"/>
        <v>0</v>
      </c>
      <c r="E109" s="408"/>
      <c r="F109" s="408"/>
      <c r="G109" s="403" t="s">
        <v>659</v>
      </c>
      <c r="H109" s="404">
        <v>2</v>
      </c>
      <c r="I109" s="403" t="s">
        <v>98</v>
      </c>
      <c r="J109" s="402">
        <v>1086700</v>
      </c>
      <c r="K109" s="402">
        <v>10918834.08</v>
      </c>
      <c r="L109" s="402">
        <v>10822141.52</v>
      </c>
      <c r="M109" s="402">
        <v>96692.56</v>
      </c>
      <c r="N109" s="406">
        <v>939657.16</v>
      </c>
      <c r="O109" s="406">
        <v>643628.06999999995</v>
      </c>
      <c r="P109" s="412">
        <f t="shared" si="16"/>
        <v>296029.09000000008</v>
      </c>
      <c r="Q109" s="255">
        <v>-145032.26999999996</v>
      </c>
      <c r="R109" s="252">
        <v>0</v>
      </c>
      <c r="S109" s="252">
        <v>0</v>
      </c>
      <c r="T109" s="252">
        <v>0</v>
      </c>
      <c r="U109" s="252">
        <v>0</v>
      </c>
      <c r="V109" s="252">
        <v>0</v>
      </c>
      <c r="W109" s="252">
        <v>36000</v>
      </c>
      <c r="X109" s="257">
        <f t="shared" si="17"/>
        <v>36000</v>
      </c>
      <c r="Y109" s="257">
        <v>40320</v>
      </c>
    </row>
    <row r="110" spans="1:36" s="253" customFormat="1" ht="22.5" customHeight="1">
      <c r="A110" s="269">
        <v>22</v>
      </c>
      <c r="B110" s="386" t="s">
        <v>176</v>
      </c>
      <c r="C110" s="399">
        <v>44104</v>
      </c>
      <c r="D110" s="408">
        <f t="shared" si="18"/>
        <v>0</v>
      </c>
      <c r="E110" s="535" t="s">
        <v>551</v>
      </c>
      <c r="F110" s="408"/>
      <c r="G110" s="403" t="s">
        <v>658</v>
      </c>
      <c r="H110" s="410">
        <v>2</v>
      </c>
      <c r="I110" s="403" t="s">
        <v>98</v>
      </c>
      <c r="J110" s="402">
        <v>7731300</v>
      </c>
      <c r="K110" s="402">
        <v>7813569.4800000004</v>
      </c>
      <c r="L110" s="402">
        <v>4961.5200000000004</v>
      </c>
      <c r="M110" s="402">
        <v>7808607.96</v>
      </c>
      <c r="N110" s="406">
        <v>125917.53</v>
      </c>
      <c r="O110" s="406">
        <v>125983.03</v>
      </c>
      <c r="P110" s="412">
        <f t="shared" si="16"/>
        <v>-65.5</v>
      </c>
      <c r="Q110" s="255">
        <v>15751.13</v>
      </c>
      <c r="R110" s="252">
        <v>0</v>
      </c>
      <c r="S110" s="252">
        <v>150000</v>
      </c>
      <c r="T110" s="252">
        <v>0</v>
      </c>
      <c r="U110" s="252">
        <v>0</v>
      </c>
      <c r="V110" s="252">
        <v>0</v>
      </c>
      <c r="W110" s="252">
        <v>165610</v>
      </c>
      <c r="X110" s="110">
        <f t="shared" si="17"/>
        <v>315610</v>
      </c>
      <c r="Y110" s="110">
        <v>293514.38</v>
      </c>
      <c r="Z110" s="327">
        <v>1</v>
      </c>
      <c r="AA110" s="328">
        <v>23345</v>
      </c>
      <c r="AB110" s="17"/>
      <c r="AC110" s="17"/>
      <c r="AD110" s="17"/>
      <c r="AE110" s="17"/>
      <c r="AF110" s="17"/>
      <c r="AG110" s="17"/>
      <c r="AH110" s="17"/>
      <c r="AI110" s="17"/>
      <c r="AJ110" s="17"/>
    </row>
    <row r="111" spans="1:36" ht="22.5" customHeight="1">
      <c r="A111" s="269">
        <v>23</v>
      </c>
      <c r="B111" s="536" t="s">
        <v>654</v>
      </c>
      <c r="C111" s="399">
        <v>44195</v>
      </c>
      <c r="D111" s="408">
        <f t="shared" si="18"/>
        <v>0</v>
      </c>
      <c r="E111" s="408"/>
      <c r="F111" s="408"/>
      <c r="G111" s="403" t="s">
        <v>659</v>
      </c>
      <c r="H111" s="404">
        <v>2</v>
      </c>
      <c r="I111" s="403" t="s">
        <v>98</v>
      </c>
      <c r="J111" s="402">
        <v>39000</v>
      </c>
      <c r="K111" s="402">
        <v>3389140.39</v>
      </c>
      <c r="L111" s="402">
        <v>77000</v>
      </c>
      <c r="M111" s="402">
        <v>3312140.39</v>
      </c>
      <c r="N111" s="406">
        <v>960341.97</v>
      </c>
      <c r="O111" s="406">
        <v>1020895.5</v>
      </c>
      <c r="P111" s="407">
        <f t="shared" si="16"/>
        <v>-60553.530000000028</v>
      </c>
      <c r="Q111" s="67">
        <v>0</v>
      </c>
      <c r="R111" s="252">
        <v>0</v>
      </c>
      <c r="S111" s="252">
        <v>0</v>
      </c>
      <c r="T111" s="252">
        <v>0</v>
      </c>
      <c r="U111" s="252">
        <v>0</v>
      </c>
      <c r="V111" s="252">
        <v>0</v>
      </c>
      <c r="W111" s="252">
        <v>342804</v>
      </c>
      <c r="X111" s="52">
        <f t="shared" si="17"/>
        <v>342804</v>
      </c>
      <c r="Y111" s="53">
        <v>175500</v>
      </c>
    </row>
    <row r="112" spans="1:36" s="253" customFormat="1" ht="22.5" customHeight="1">
      <c r="A112" s="269">
        <v>24</v>
      </c>
      <c r="B112" s="387" t="s">
        <v>177</v>
      </c>
      <c r="C112" s="399">
        <v>44104</v>
      </c>
      <c r="D112" s="408">
        <f t="shared" si="18"/>
        <v>0</v>
      </c>
      <c r="E112" s="408"/>
      <c r="F112" s="408"/>
      <c r="G112" s="403"/>
      <c r="H112" s="404">
        <v>2</v>
      </c>
      <c r="I112" s="403" t="s">
        <v>152</v>
      </c>
      <c r="J112" s="402">
        <v>65700</v>
      </c>
      <c r="K112" s="402">
        <v>8959054.8300000001</v>
      </c>
      <c r="L112" s="402">
        <v>8893354.8300000001</v>
      </c>
      <c r="M112" s="402">
        <v>65700</v>
      </c>
      <c r="N112" s="406">
        <v>0</v>
      </c>
      <c r="O112" s="406">
        <v>0</v>
      </c>
      <c r="P112" s="407">
        <f t="shared" si="16"/>
        <v>0</v>
      </c>
      <c r="Q112" s="255">
        <v>0</v>
      </c>
      <c r="R112" s="252">
        <v>0</v>
      </c>
      <c r="S112" s="252">
        <v>0</v>
      </c>
      <c r="T112" s="252">
        <v>0</v>
      </c>
      <c r="U112" s="252">
        <v>0</v>
      </c>
      <c r="V112" s="252">
        <v>0</v>
      </c>
      <c r="W112" s="252">
        <v>0</v>
      </c>
      <c r="X112" s="257">
        <f t="shared" si="17"/>
        <v>0</v>
      </c>
      <c r="Y112" s="257">
        <v>0</v>
      </c>
      <c r="Z112" s="17" t="s">
        <v>557</v>
      </c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</row>
    <row r="113" spans="1:36" s="253" customFormat="1" ht="22.5" customHeight="1">
      <c r="A113" s="269">
        <v>25</v>
      </c>
      <c r="B113" s="387" t="s">
        <v>178</v>
      </c>
      <c r="C113" s="399" t="s">
        <v>180</v>
      </c>
      <c r="D113" s="408">
        <f>SUM(E113:F113)</f>
        <v>0</v>
      </c>
      <c r="E113" s="408"/>
      <c r="F113" s="408"/>
      <c r="G113" s="403"/>
      <c r="H113" s="404">
        <v>2</v>
      </c>
      <c r="I113" s="403" t="s">
        <v>152</v>
      </c>
      <c r="J113" s="402">
        <v>170440</v>
      </c>
      <c r="K113" s="402">
        <v>200856.53</v>
      </c>
      <c r="L113" s="402">
        <v>2150</v>
      </c>
      <c r="M113" s="402">
        <v>198706.53</v>
      </c>
      <c r="N113" s="406">
        <v>205163.13</v>
      </c>
      <c r="O113" s="406">
        <v>176896.6</v>
      </c>
      <c r="P113" s="407">
        <f t="shared" si="16"/>
        <v>28266.53</v>
      </c>
      <c r="Q113" s="255">
        <v>0</v>
      </c>
      <c r="R113" s="252">
        <v>0</v>
      </c>
      <c r="S113" s="252">
        <v>0</v>
      </c>
      <c r="T113" s="252">
        <v>316806.40000000002</v>
      </c>
      <c r="U113" s="252">
        <v>0</v>
      </c>
      <c r="V113" s="252">
        <v>0</v>
      </c>
      <c r="W113" s="252">
        <v>0</v>
      </c>
      <c r="X113" s="257">
        <f t="shared" si="17"/>
        <v>316806.40000000002</v>
      </c>
      <c r="Y113" s="257">
        <v>0</v>
      </c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</row>
    <row r="114" spans="1:36" ht="22.5" customHeight="1">
      <c r="A114" s="269">
        <v>26</v>
      </c>
      <c r="B114" s="527" t="s">
        <v>179</v>
      </c>
      <c r="C114" s="528" t="s">
        <v>653</v>
      </c>
      <c r="D114" s="529">
        <f>SUM(E114:F114)</f>
        <v>0</v>
      </c>
      <c r="E114" s="529"/>
      <c r="F114" s="529"/>
      <c r="G114" s="531"/>
      <c r="H114" s="534">
        <v>2</v>
      </c>
      <c r="I114" s="531" t="s">
        <v>152</v>
      </c>
      <c r="J114" s="530">
        <v>190600</v>
      </c>
      <c r="K114" s="530">
        <v>5440102.71</v>
      </c>
      <c r="L114" s="530">
        <v>5249502.71</v>
      </c>
      <c r="M114" s="530">
        <v>190600</v>
      </c>
      <c r="N114" s="532">
        <v>0</v>
      </c>
      <c r="O114" s="532">
        <v>0</v>
      </c>
      <c r="P114" s="533">
        <f t="shared" si="16"/>
        <v>0</v>
      </c>
      <c r="Q114" s="112">
        <v>0</v>
      </c>
      <c r="R114" s="111">
        <v>5356829</v>
      </c>
      <c r="S114" s="111">
        <v>0</v>
      </c>
      <c r="T114" s="111">
        <v>0</v>
      </c>
      <c r="U114" s="111">
        <v>0</v>
      </c>
      <c r="V114" s="111">
        <v>0</v>
      </c>
      <c r="W114" s="111">
        <v>35750</v>
      </c>
      <c r="X114" s="70">
        <f t="shared" si="17"/>
        <v>5392579</v>
      </c>
      <c r="Y114" s="113">
        <v>0</v>
      </c>
    </row>
    <row r="115" spans="1:36">
      <c r="A115" s="173"/>
      <c r="B115" s="28" t="s">
        <v>10</v>
      </c>
      <c r="C115" s="29" t="s">
        <v>23</v>
      </c>
      <c r="D115" s="30">
        <f>SUM(D116:D121)</f>
        <v>0</v>
      </c>
      <c r="E115" s="30">
        <f>SUM(E116:E121)</f>
        <v>0</v>
      </c>
      <c r="F115" s="30">
        <f>SUM(F116:F121)</f>
        <v>0</v>
      </c>
      <c r="G115" s="31"/>
      <c r="H115" s="31"/>
      <c r="I115" s="31"/>
      <c r="J115" s="32">
        <f t="shared" ref="J115:P115" si="19">SUM(J116:J121)</f>
        <v>138258190</v>
      </c>
      <c r="K115" s="32">
        <f t="shared" si="19"/>
        <v>177471742.63999999</v>
      </c>
      <c r="L115" s="32">
        <f t="shared" si="19"/>
        <v>37924170.789999999</v>
      </c>
      <c r="M115" s="32">
        <f t="shared" si="19"/>
        <v>139547571.84999999</v>
      </c>
      <c r="N115" s="32">
        <f t="shared" si="19"/>
        <v>13244172</v>
      </c>
      <c r="O115" s="32">
        <f t="shared" si="19"/>
        <v>28700962.519999996</v>
      </c>
      <c r="P115" s="32">
        <f t="shared" si="19"/>
        <v>-15456790.520000001</v>
      </c>
      <c r="Q115" s="32">
        <v>9695808.4299999997</v>
      </c>
      <c r="R115" s="32">
        <f t="shared" ref="R115:X115" si="20">SUM(R116:R121)</f>
        <v>5162902.45</v>
      </c>
      <c r="S115" s="32">
        <f t="shared" si="20"/>
        <v>123337440.62</v>
      </c>
      <c r="T115" s="32">
        <f t="shared" si="20"/>
        <v>0</v>
      </c>
      <c r="U115" s="32">
        <f t="shared" si="20"/>
        <v>0</v>
      </c>
      <c r="V115" s="32">
        <f t="shared" si="20"/>
        <v>0</v>
      </c>
      <c r="W115" s="32">
        <f t="shared" si="20"/>
        <v>24000</v>
      </c>
      <c r="X115" s="32">
        <f t="shared" si="20"/>
        <v>128524343.06999999</v>
      </c>
      <c r="Y115" s="32">
        <v>160976035.06</v>
      </c>
    </row>
    <row r="116" spans="1:36">
      <c r="A116" s="169">
        <v>1</v>
      </c>
      <c r="B116" s="34" t="s">
        <v>655</v>
      </c>
      <c r="C116" s="35">
        <v>44196</v>
      </c>
      <c r="D116" s="36">
        <f t="shared" ref="D116:D121" si="21">SUM(E116:F116)</f>
        <v>0</v>
      </c>
      <c r="E116" s="36"/>
      <c r="F116" s="36"/>
      <c r="G116" s="37" t="s">
        <v>659</v>
      </c>
      <c r="H116" s="38">
        <v>3</v>
      </c>
      <c r="I116" s="37" t="s">
        <v>98</v>
      </c>
      <c r="J116" s="39"/>
      <c r="K116" s="39"/>
      <c r="L116" s="39"/>
      <c r="M116" s="39"/>
      <c r="N116" s="40"/>
      <c r="O116" s="40"/>
      <c r="P116" s="74">
        <f t="shared" ref="P116:P121" si="22">SUM(N116-O116)</f>
        <v>0</v>
      </c>
      <c r="Q116" s="41">
        <v>0</v>
      </c>
      <c r="R116" s="262">
        <v>0</v>
      </c>
      <c r="S116" s="262">
        <v>315000</v>
      </c>
      <c r="T116" s="262">
        <v>0</v>
      </c>
      <c r="U116" s="262">
        <v>0</v>
      </c>
      <c r="V116" s="262">
        <v>0</v>
      </c>
      <c r="W116" s="262">
        <v>0</v>
      </c>
      <c r="X116" s="256">
        <f t="shared" ref="X116:X121" si="23">SUM(R116:W116)</f>
        <v>315000</v>
      </c>
      <c r="Y116" s="256">
        <v>100000</v>
      </c>
    </row>
    <row r="117" spans="1:36">
      <c r="A117" s="398">
        <v>2</v>
      </c>
      <c r="B117" s="387" t="s">
        <v>181</v>
      </c>
      <c r="C117" s="399">
        <v>43830</v>
      </c>
      <c r="D117" s="408">
        <f t="shared" si="21"/>
        <v>0</v>
      </c>
      <c r="E117" s="408"/>
      <c r="F117" s="408"/>
      <c r="G117" s="403" t="s">
        <v>659</v>
      </c>
      <c r="H117" s="408">
        <v>2</v>
      </c>
      <c r="I117" s="403" t="s">
        <v>98</v>
      </c>
      <c r="J117" s="402">
        <v>21833600</v>
      </c>
      <c r="K117" s="402">
        <v>10053369.51</v>
      </c>
      <c r="L117" s="402">
        <v>7691416.3399999999</v>
      </c>
      <c r="M117" s="402">
        <v>2361953.17</v>
      </c>
      <c r="N117" s="406">
        <v>1688984.38</v>
      </c>
      <c r="O117" s="406">
        <v>24316290.989999998</v>
      </c>
      <c r="P117" s="407">
        <f t="shared" si="22"/>
        <v>-22627306.609999999</v>
      </c>
      <c r="Q117" s="51">
        <v>2666350.33</v>
      </c>
      <c r="R117" s="252">
        <v>44046.85</v>
      </c>
      <c r="S117" s="252">
        <v>24928200</v>
      </c>
      <c r="T117" s="252">
        <v>0</v>
      </c>
      <c r="U117" s="252">
        <v>0</v>
      </c>
      <c r="V117" s="252">
        <v>0</v>
      </c>
      <c r="W117" s="252">
        <v>0</v>
      </c>
      <c r="X117" s="257">
        <f t="shared" si="23"/>
        <v>24972246.850000001</v>
      </c>
      <c r="Y117" s="257">
        <v>25455623.289999999</v>
      </c>
    </row>
    <row r="118" spans="1:36" s="253" customFormat="1">
      <c r="A118" s="411">
        <v>3</v>
      </c>
      <c r="B118" s="387" t="s">
        <v>182</v>
      </c>
      <c r="C118" s="399">
        <v>44135</v>
      </c>
      <c r="D118" s="408">
        <f t="shared" si="21"/>
        <v>0</v>
      </c>
      <c r="E118" s="408"/>
      <c r="F118" s="408"/>
      <c r="G118" s="403" t="s">
        <v>657</v>
      </c>
      <c r="H118" s="404">
        <v>2</v>
      </c>
      <c r="I118" s="403" t="s">
        <v>98</v>
      </c>
      <c r="J118" s="402">
        <v>26588000</v>
      </c>
      <c r="K118" s="402">
        <v>34436092.899999999</v>
      </c>
      <c r="L118" s="402">
        <v>1054706.75</v>
      </c>
      <c r="M118" s="402">
        <v>33381386.149999999</v>
      </c>
      <c r="N118" s="406">
        <v>2649634.11</v>
      </c>
      <c r="O118" s="406">
        <v>544232</v>
      </c>
      <c r="P118" s="407">
        <f t="shared" si="22"/>
        <v>2105402.11</v>
      </c>
      <c r="Q118" s="255">
        <v>2017762.04</v>
      </c>
      <c r="R118" s="252">
        <v>0</v>
      </c>
      <c r="S118" s="252">
        <v>15062700</v>
      </c>
      <c r="T118" s="252">
        <v>0</v>
      </c>
      <c r="U118" s="252">
        <v>0</v>
      </c>
      <c r="V118" s="252">
        <v>0</v>
      </c>
      <c r="W118" s="252">
        <v>0</v>
      </c>
      <c r="X118" s="257">
        <f t="shared" si="23"/>
        <v>15062700</v>
      </c>
      <c r="Y118" s="257">
        <v>28851900</v>
      </c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</row>
    <row r="119" spans="1:36" s="253" customFormat="1">
      <c r="A119" s="398">
        <v>4</v>
      </c>
      <c r="B119" s="387" t="s">
        <v>183</v>
      </c>
      <c r="C119" s="399">
        <v>44196</v>
      </c>
      <c r="D119" s="408">
        <f t="shared" si="21"/>
        <v>0</v>
      </c>
      <c r="E119" s="408"/>
      <c r="F119" s="408"/>
      <c r="G119" s="403" t="s">
        <v>657</v>
      </c>
      <c r="H119" s="404">
        <v>1</v>
      </c>
      <c r="I119" s="403" t="s">
        <v>98</v>
      </c>
      <c r="J119" s="402">
        <v>57538100</v>
      </c>
      <c r="K119" s="402">
        <v>80985330.569999993</v>
      </c>
      <c r="L119" s="402">
        <v>13467970.1</v>
      </c>
      <c r="M119" s="402">
        <v>67517360.469999999</v>
      </c>
      <c r="N119" s="406">
        <f>3994995.98+11240.79</f>
        <v>4006236.77</v>
      </c>
      <c r="O119" s="406">
        <f>261358.25+1029610.98+761605.23</f>
        <v>2052574.46</v>
      </c>
      <c r="P119" s="407">
        <f t="shared" si="22"/>
        <v>1953662.31</v>
      </c>
      <c r="Q119" s="255">
        <v>3944154.5999999992</v>
      </c>
      <c r="R119" s="252">
        <v>0</v>
      </c>
      <c r="S119" s="252">
        <v>53832739.119999997</v>
      </c>
      <c r="T119" s="252">
        <v>0</v>
      </c>
      <c r="U119" s="252">
        <v>0</v>
      </c>
      <c r="V119" s="252">
        <v>0</v>
      </c>
      <c r="W119" s="252">
        <v>0</v>
      </c>
      <c r="X119" s="257">
        <f t="shared" si="23"/>
        <v>53832739.119999997</v>
      </c>
      <c r="Y119" s="257">
        <v>82033014.870000005</v>
      </c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</row>
    <row r="120" spans="1:36">
      <c r="A120" s="411">
        <v>5</v>
      </c>
      <c r="B120" s="387" t="s">
        <v>230</v>
      </c>
      <c r="C120" s="399">
        <v>44196</v>
      </c>
      <c r="D120" s="408">
        <f t="shared" si="21"/>
        <v>0</v>
      </c>
      <c r="E120" s="408"/>
      <c r="F120" s="408"/>
      <c r="G120" s="403" t="s">
        <v>656</v>
      </c>
      <c r="H120" s="404">
        <v>1</v>
      </c>
      <c r="I120" s="403" t="s">
        <v>98</v>
      </c>
      <c r="J120" s="402">
        <v>22075790</v>
      </c>
      <c r="K120" s="402">
        <v>24270272.129999999</v>
      </c>
      <c r="L120" s="402">
        <v>360783.89</v>
      </c>
      <c r="M120" s="402">
        <v>23909488.239999998</v>
      </c>
      <c r="N120" s="406">
        <v>1882472.06</v>
      </c>
      <c r="O120" s="406">
        <v>352742.58</v>
      </c>
      <c r="P120" s="407">
        <f t="shared" si="22"/>
        <v>1529729.48</v>
      </c>
      <c r="Q120" s="255">
        <v>1067541.4600000002</v>
      </c>
      <c r="R120" s="252">
        <v>2594744.6</v>
      </c>
      <c r="S120" s="252">
        <v>26156801.5</v>
      </c>
      <c r="T120" s="252">
        <v>0</v>
      </c>
      <c r="U120" s="252">
        <v>0</v>
      </c>
      <c r="V120" s="252">
        <v>0</v>
      </c>
      <c r="W120" s="252">
        <v>0</v>
      </c>
      <c r="X120" s="257">
        <f t="shared" si="23"/>
        <v>28751546.100000001</v>
      </c>
      <c r="Y120" s="257">
        <v>24535496.900000002</v>
      </c>
    </row>
    <row r="121" spans="1:36" s="253" customFormat="1">
      <c r="A121" s="415">
        <v>6</v>
      </c>
      <c r="B121" s="416" t="s">
        <v>184</v>
      </c>
      <c r="C121" s="417">
        <v>44377</v>
      </c>
      <c r="D121" s="418">
        <f t="shared" si="21"/>
        <v>0</v>
      </c>
      <c r="E121" s="418"/>
      <c r="F121" s="418"/>
      <c r="G121" s="419"/>
      <c r="H121" s="420">
        <v>2</v>
      </c>
      <c r="I121" s="419" t="s">
        <v>152</v>
      </c>
      <c r="J121" s="421">
        <v>10222700</v>
      </c>
      <c r="K121" s="421">
        <v>27726677.530000001</v>
      </c>
      <c r="L121" s="421">
        <v>15349293.710000001</v>
      </c>
      <c r="M121" s="421">
        <v>12377383.82</v>
      </c>
      <c r="N121" s="421">
        <v>3016844.68</v>
      </c>
      <c r="O121" s="421">
        <v>1435122.49</v>
      </c>
      <c r="P121" s="422">
        <f t="shared" si="22"/>
        <v>1581722.1900000002</v>
      </c>
      <c r="Q121" s="264">
        <v>0</v>
      </c>
      <c r="R121" s="259">
        <v>2524111</v>
      </c>
      <c r="S121" s="259">
        <v>3042000</v>
      </c>
      <c r="T121" s="259">
        <v>0</v>
      </c>
      <c r="U121" s="259">
        <v>0</v>
      </c>
      <c r="V121" s="259">
        <v>0</v>
      </c>
      <c r="W121" s="259">
        <v>24000</v>
      </c>
      <c r="X121" s="260">
        <f t="shared" si="23"/>
        <v>5590111</v>
      </c>
      <c r="Y121" s="260">
        <v>0</v>
      </c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</row>
    <row r="122" spans="1:36">
      <c r="A122" s="168"/>
      <c r="B122" s="138"/>
      <c r="C122" s="337"/>
      <c r="D122" s="338"/>
      <c r="E122" s="338"/>
      <c r="F122" s="338"/>
      <c r="G122" s="139"/>
      <c r="H122" s="339"/>
      <c r="I122" s="139"/>
      <c r="J122" s="323"/>
      <c r="K122" s="323"/>
      <c r="L122" s="323"/>
      <c r="M122" s="323"/>
      <c r="N122" s="323"/>
      <c r="O122" s="323"/>
      <c r="P122" s="324"/>
      <c r="Q122" s="340"/>
      <c r="R122" s="323"/>
      <c r="S122" s="323"/>
      <c r="T122" s="323"/>
      <c r="U122" s="323"/>
      <c r="V122" s="323"/>
      <c r="W122" s="323"/>
      <c r="X122" s="325"/>
      <c r="Y122" s="325"/>
    </row>
    <row r="123" spans="1:36" s="64" customFormat="1">
      <c r="A123" s="200"/>
      <c r="B123" s="330" t="s">
        <v>561</v>
      </c>
      <c r="C123" s="331"/>
      <c r="D123" s="332"/>
      <c r="E123" s="332"/>
      <c r="F123" s="332"/>
      <c r="G123" s="333"/>
      <c r="H123" s="334"/>
      <c r="I123" s="333"/>
      <c r="J123" s="335"/>
      <c r="K123" s="335"/>
      <c r="L123" s="335"/>
      <c r="M123" s="335"/>
      <c r="N123" s="335"/>
      <c r="O123" s="335"/>
      <c r="P123" s="336"/>
      <c r="Q123" s="336"/>
      <c r="R123" s="335"/>
      <c r="S123" s="335"/>
      <c r="T123" s="335"/>
      <c r="U123" s="335"/>
      <c r="V123" s="335"/>
      <c r="W123" s="335"/>
      <c r="X123" s="329"/>
      <c r="Y123" s="329"/>
      <c r="Z123" s="63"/>
      <c r="AA123" s="63"/>
      <c r="AB123" s="63"/>
      <c r="AC123" s="63"/>
      <c r="AD123" s="63"/>
      <c r="AE123" s="63"/>
      <c r="AF123" s="63"/>
      <c r="AG123" s="63"/>
      <c r="AH123" s="63"/>
      <c r="AI123" s="63"/>
      <c r="AJ123" s="63"/>
    </row>
    <row r="124" spans="1:36" s="288" customFormat="1">
      <c r="A124" s="378"/>
      <c r="B124" s="28" t="s">
        <v>9</v>
      </c>
      <c r="C124" s="379"/>
      <c r="D124" s="363"/>
      <c r="E124" s="363"/>
      <c r="F124" s="363"/>
      <c r="G124" s="364"/>
      <c r="H124" s="353"/>
      <c r="I124" s="364"/>
      <c r="J124" s="354"/>
      <c r="K124" s="354"/>
      <c r="L124" s="354"/>
      <c r="M124" s="354"/>
      <c r="N124" s="354"/>
      <c r="O124" s="354"/>
      <c r="P124" s="356"/>
      <c r="Q124" s="380"/>
      <c r="R124" s="354"/>
      <c r="S124" s="354"/>
      <c r="T124" s="354"/>
      <c r="U124" s="354"/>
      <c r="V124" s="354"/>
      <c r="W124" s="354"/>
      <c r="X124" s="32"/>
      <c r="Y124" s="32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</row>
    <row r="125" spans="1:36" s="64" customFormat="1" ht="22.5" customHeight="1">
      <c r="A125" s="199" t="s">
        <v>372</v>
      </c>
      <c r="B125" s="176" t="s">
        <v>83</v>
      </c>
      <c r="C125" s="358"/>
      <c r="D125" s="358"/>
      <c r="E125" s="359"/>
      <c r="F125" s="359"/>
      <c r="G125" s="360" t="s">
        <v>212</v>
      </c>
      <c r="H125" s="180">
        <v>4</v>
      </c>
      <c r="I125" s="360" t="s">
        <v>99</v>
      </c>
      <c r="J125" s="361">
        <v>0</v>
      </c>
      <c r="K125" s="361">
        <v>0</v>
      </c>
      <c r="L125" s="361">
        <v>0</v>
      </c>
      <c r="M125" s="361">
        <v>0</v>
      </c>
      <c r="N125" s="182">
        <v>0</v>
      </c>
      <c r="O125" s="182">
        <v>0</v>
      </c>
      <c r="P125" s="183">
        <f>SUM(N125-O125)</f>
        <v>0</v>
      </c>
      <c r="Q125" s="183">
        <v>0</v>
      </c>
      <c r="R125" s="361">
        <v>0</v>
      </c>
      <c r="S125" s="361">
        <v>0</v>
      </c>
      <c r="T125" s="361">
        <v>0</v>
      </c>
      <c r="U125" s="361">
        <v>0</v>
      </c>
      <c r="V125" s="361">
        <v>0</v>
      </c>
      <c r="W125" s="361">
        <v>0</v>
      </c>
      <c r="X125" s="181">
        <f>SUM(R125:W125)</f>
        <v>0</v>
      </c>
      <c r="Y125" s="181">
        <v>0</v>
      </c>
      <c r="Z125" s="63"/>
      <c r="AA125" s="63"/>
      <c r="AB125" s="63"/>
      <c r="AC125" s="63"/>
      <c r="AD125" s="63"/>
      <c r="AE125" s="63"/>
      <c r="AF125" s="63"/>
      <c r="AG125" s="63"/>
      <c r="AH125" s="63"/>
      <c r="AI125" s="63"/>
      <c r="AJ125" s="63"/>
    </row>
    <row r="126" spans="1:36" s="68" customFormat="1" ht="22.5" customHeight="1">
      <c r="A126" s="171" t="s">
        <v>373</v>
      </c>
      <c r="B126" s="54" t="s">
        <v>218</v>
      </c>
      <c r="C126" s="55">
        <v>43281</v>
      </c>
      <c r="D126" s="55"/>
      <c r="E126" s="56"/>
      <c r="F126" s="56"/>
      <c r="G126" s="57" t="s">
        <v>212</v>
      </c>
      <c r="H126" s="58">
        <v>4</v>
      </c>
      <c r="I126" s="57" t="s">
        <v>99</v>
      </c>
      <c r="J126" s="59">
        <v>3127320</v>
      </c>
      <c r="K126" s="59">
        <v>1318653.75</v>
      </c>
      <c r="L126" s="59">
        <v>1248534.04</v>
      </c>
      <c r="M126" s="59">
        <v>70119.710000000006</v>
      </c>
      <c r="N126" s="60">
        <v>748239.25</v>
      </c>
      <c r="O126" s="60">
        <v>1121172.51</v>
      </c>
      <c r="P126" s="61">
        <f>SUM(N126-O126)</f>
        <v>-372933.26</v>
      </c>
      <c r="Q126" s="61">
        <v>-372933.26</v>
      </c>
      <c r="R126" s="59">
        <v>0</v>
      </c>
      <c r="S126" s="59">
        <v>0</v>
      </c>
      <c r="T126" s="59">
        <v>0</v>
      </c>
      <c r="U126" s="59">
        <v>0</v>
      </c>
      <c r="V126" s="59">
        <v>0</v>
      </c>
      <c r="W126" s="59">
        <v>0</v>
      </c>
      <c r="X126" s="62">
        <f>SUM(R126:W126)</f>
        <v>0</v>
      </c>
      <c r="Y126" s="62">
        <v>0</v>
      </c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</row>
    <row r="127" spans="1:36" s="68" customFormat="1" ht="22.5" customHeight="1">
      <c r="A127" s="171" t="s">
        <v>374</v>
      </c>
      <c r="B127" s="54" t="s">
        <v>91</v>
      </c>
      <c r="C127" s="55"/>
      <c r="D127" s="55"/>
      <c r="E127" s="56"/>
      <c r="F127" s="56"/>
      <c r="G127" s="57" t="s">
        <v>212</v>
      </c>
      <c r="H127" s="58">
        <v>4</v>
      </c>
      <c r="I127" s="57" t="s">
        <v>99</v>
      </c>
      <c r="J127" s="59">
        <v>0</v>
      </c>
      <c r="K127" s="59">
        <v>0</v>
      </c>
      <c r="L127" s="59">
        <v>0</v>
      </c>
      <c r="M127" s="59">
        <v>0</v>
      </c>
      <c r="N127" s="60">
        <v>0</v>
      </c>
      <c r="O127" s="60">
        <v>0</v>
      </c>
      <c r="P127" s="61">
        <f>SUM(N127-O127)</f>
        <v>0</v>
      </c>
      <c r="Q127" s="61">
        <v>0</v>
      </c>
      <c r="R127" s="59"/>
      <c r="S127" s="59"/>
      <c r="T127" s="59"/>
      <c r="U127" s="59"/>
      <c r="V127" s="59"/>
      <c r="W127" s="59"/>
      <c r="X127" s="62">
        <f>SUM(R127:W127)</f>
        <v>0</v>
      </c>
      <c r="Y127" s="62">
        <v>0</v>
      </c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</row>
    <row r="128" spans="1:36" s="68" customFormat="1" ht="22.5" customHeight="1">
      <c r="A128" s="248" t="s">
        <v>375</v>
      </c>
      <c r="B128" s="184" t="s">
        <v>96</v>
      </c>
      <c r="C128" s="185"/>
      <c r="D128" s="185"/>
      <c r="E128" s="186"/>
      <c r="F128" s="186"/>
      <c r="G128" s="187" t="s">
        <v>212</v>
      </c>
      <c r="H128" s="188">
        <v>4</v>
      </c>
      <c r="I128" s="187" t="s">
        <v>99</v>
      </c>
      <c r="J128" s="189">
        <v>0</v>
      </c>
      <c r="K128" s="189">
        <v>0</v>
      </c>
      <c r="L128" s="189">
        <v>0</v>
      </c>
      <c r="M128" s="189">
        <v>0</v>
      </c>
      <c r="N128" s="190">
        <v>0</v>
      </c>
      <c r="O128" s="190">
        <v>0</v>
      </c>
      <c r="P128" s="191">
        <f>SUM(N128-O128)</f>
        <v>0</v>
      </c>
      <c r="Q128" s="191">
        <v>0</v>
      </c>
      <c r="R128" s="189"/>
      <c r="S128" s="189"/>
      <c r="T128" s="189"/>
      <c r="U128" s="189"/>
      <c r="V128" s="189"/>
      <c r="W128" s="189"/>
      <c r="X128" s="192">
        <f>SUM(R128:W128)</f>
        <v>0</v>
      </c>
      <c r="Y128" s="192">
        <v>0</v>
      </c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</row>
    <row r="129" spans="1:36" s="288" customFormat="1" ht="22.5" customHeight="1">
      <c r="A129" s="289"/>
      <c r="B129" s="92" t="s">
        <v>15</v>
      </c>
      <c r="C129" s="290"/>
      <c r="D129" s="290"/>
      <c r="E129" s="291"/>
      <c r="F129" s="291"/>
      <c r="G129" s="292"/>
      <c r="H129" s="293"/>
      <c r="I129" s="292"/>
      <c r="J129" s="294"/>
      <c r="K129" s="294"/>
      <c r="L129" s="294"/>
      <c r="M129" s="294"/>
      <c r="N129" s="295"/>
      <c r="O129" s="295"/>
      <c r="P129" s="296"/>
      <c r="Q129" s="296"/>
      <c r="R129" s="294"/>
      <c r="S129" s="294"/>
      <c r="T129" s="294"/>
      <c r="U129" s="294"/>
      <c r="V129" s="294"/>
      <c r="W129" s="294"/>
      <c r="X129" s="297"/>
      <c r="Y129" s="29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</row>
    <row r="130" spans="1:36" s="68" customFormat="1" ht="22.5" customHeight="1">
      <c r="A130" s="345" t="s">
        <v>376</v>
      </c>
      <c r="B130" s="346" t="s">
        <v>219</v>
      </c>
      <c r="C130" s="347"/>
      <c r="D130" s="348"/>
      <c r="E130" s="348"/>
      <c r="F130" s="348"/>
      <c r="G130" s="349" t="s">
        <v>212</v>
      </c>
      <c r="H130" s="381">
        <v>4</v>
      </c>
      <c r="I130" s="349" t="s">
        <v>99</v>
      </c>
      <c r="J130" s="382">
        <v>0</v>
      </c>
      <c r="K130" s="382">
        <v>0</v>
      </c>
      <c r="L130" s="382"/>
      <c r="M130" s="382"/>
      <c r="N130" s="383">
        <v>0</v>
      </c>
      <c r="O130" s="383">
        <v>0</v>
      </c>
      <c r="P130" s="384">
        <f>SUM(N130-O130)</f>
        <v>0</v>
      </c>
      <c r="Q130" s="384">
        <v>0</v>
      </c>
      <c r="R130" s="382">
        <v>0</v>
      </c>
      <c r="S130" s="382">
        <v>0</v>
      </c>
      <c r="T130" s="382">
        <v>0</v>
      </c>
      <c r="U130" s="382">
        <v>0</v>
      </c>
      <c r="V130" s="382">
        <v>0</v>
      </c>
      <c r="W130" s="382">
        <v>0</v>
      </c>
      <c r="X130" s="385">
        <f>SUM(R130:W130)</f>
        <v>0</v>
      </c>
      <c r="Y130" s="385">
        <v>0</v>
      </c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</row>
    <row r="131" spans="1:36" s="288" customFormat="1" ht="22.5" customHeight="1">
      <c r="A131" s="341"/>
      <c r="B131" s="28" t="s">
        <v>13</v>
      </c>
      <c r="C131" s="350"/>
      <c r="D131" s="351"/>
      <c r="E131" s="351"/>
      <c r="F131" s="351"/>
      <c r="G131" s="352"/>
      <c r="H131" s="353"/>
      <c r="I131" s="352"/>
      <c r="J131" s="354"/>
      <c r="K131" s="354"/>
      <c r="L131" s="354"/>
      <c r="M131" s="354"/>
      <c r="N131" s="355"/>
      <c r="O131" s="355"/>
      <c r="P131" s="356"/>
      <c r="Q131" s="357"/>
      <c r="R131" s="354"/>
      <c r="S131" s="354"/>
      <c r="T131" s="354"/>
      <c r="U131" s="354"/>
      <c r="V131" s="354"/>
      <c r="W131" s="354"/>
      <c r="X131" s="32"/>
      <c r="Y131" s="32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</row>
    <row r="132" spans="1:36" s="64" customFormat="1" ht="41">
      <c r="A132" s="199" t="s">
        <v>377</v>
      </c>
      <c r="B132" s="176" t="s">
        <v>221</v>
      </c>
      <c r="C132" s="177">
        <v>21915</v>
      </c>
      <c r="D132" s="178"/>
      <c r="E132" s="178"/>
      <c r="F132" s="178"/>
      <c r="G132" s="179" t="s">
        <v>212</v>
      </c>
      <c r="H132" s="180">
        <v>4</v>
      </c>
      <c r="I132" s="179" t="s">
        <v>99</v>
      </c>
      <c r="J132" s="181">
        <v>2726550</v>
      </c>
      <c r="K132" s="181">
        <v>2854413.36</v>
      </c>
      <c r="L132" s="181">
        <v>0</v>
      </c>
      <c r="M132" s="181">
        <v>2854413.36</v>
      </c>
      <c r="N132" s="182">
        <v>15297</v>
      </c>
      <c r="O132" s="182">
        <v>80597.95</v>
      </c>
      <c r="P132" s="183">
        <f>SUM(N132-O132)</f>
        <v>-65300.95</v>
      </c>
      <c r="Q132" s="183">
        <v>-65300.95</v>
      </c>
      <c r="R132" s="181">
        <v>0</v>
      </c>
      <c r="S132" s="181">
        <v>0</v>
      </c>
      <c r="T132" s="181">
        <v>0</v>
      </c>
      <c r="U132" s="181">
        <v>0</v>
      </c>
      <c r="V132" s="181">
        <v>0</v>
      </c>
      <c r="W132" s="181">
        <v>0</v>
      </c>
      <c r="X132" s="181">
        <v>0</v>
      </c>
      <c r="Y132" s="181">
        <v>0</v>
      </c>
      <c r="Z132" s="63"/>
      <c r="AA132" s="63"/>
      <c r="AB132" s="63"/>
      <c r="AC132" s="63"/>
      <c r="AD132" s="63"/>
      <c r="AE132" s="63"/>
      <c r="AF132" s="63"/>
      <c r="AG132" s="63"/>
      <c r="AH132" s="63"/>
      <c r="AI132" s="63"/>
      <c r="AJ132" s="63"/>
    </row>
    <row r="133" spans="1:36" s="64" customFormat="1" ht="41">
      <c r="A133" s="248" t="s">
        <v>378</v>
      </c>
      <c r="B133" s="184" t="s">
        <v>222</v>
      </c>
      <c r="C133" s="249" t="s">
        <v>214</v>
      </c>
      <c r="D133" s="250"/>
      <c r="E133" s="250"/>
      <c r="F133" s="250"/>
      <c r="G133" s="251" t="s">
        <v>212</v>
      </c>
      <c r="H133" s="188">
        <v>4</v>
      </c>
      <c r="I133" s="251" t="s">
        <v>99</v>
      </c>
      <c r="J133" s="192">
        <v>0</v>
      </c>
      <c r="K133" s="192">
        <v>3036531.91</v>
      </c>
      <c r="L133" s="192">
        <v>6142</v>
      </c>
      <c r="M133" s="192">
        <v>3030389.91</v>
      </c>
      <c r="N133" s="190">
        <v>166977.48000000001</v>
      </c>
      <c r="O133" s="190">
        <v>72295</v>
      </c>
      <c r="P133" s="191">
        <f>SUM(N133-O133)</f>
        <v>94682.48000000001</v>
      </c>
      <c r="Q133" s="191">
        <v>94682.48000000001</v>
      </c>
      <c r="R133" s="192">
        <v>0</v>
      </c>
      <c r="S133" s="192">
        <v>0</v>
      </c>
      <c r="T133" s="192">
        <v>0</v>
      </c>
      <c r="U133" s="192">
        <v>0</v>
      </c>
      <c r="V133" s="192">
        <v>0</v>
      </c>
      <c r="W133" s="192">
        <v>0</v>
      </c>
      <c r="X133" s="192">
        <v>0</v>
      </c>
      <c r="Y133" s="192">
        <v>0</v>
      </c>
      <c r="Z133" s="63"/>
      <c r="AA133" s="63"/>
      <c r="AB133" s="63"/>
      <c r="AC133" s="63"/>
      <c r="AD133" s="63"/>
      <c r="AE133" s="63"/>
      <c r="AF133" s="63"/>
      <c r="AG133" s="63"/>
      <c r="AH133" s="63"/>
      <c r="AI133" s="63"/>
      <c r="AJ133" s="63"/>
    </row>
    <row r="134" spans="1:36" s="305" customFormat="1">
      <c r="A134" s="341"/>
      <c r="B134" s="92" t="s">
        <v>12</v>
      </c>
      <c r="C134" s="298"/>
      <c r="D134" s="299"/>
      <c r="E134" s="299"/>
      <c r="F134" s="299"/>
      <c r="G134" s="300"/>
      <c r="H134" s="301"/>
      <c r="I134" s="300"/>
      <c r="J134" s="302"/>
      <c r="K134" s="302"/>
      <c r="L134" s="302"/>
      <c r="M134" s="302"/>
      <c r="N134" s="303"/>
      <c r="O134" s="303"/>
      <c r="P134" s="304"/>
      <c r="Q134" s="304"/>
      <c r="R134" s="302"/>
      <c r="S134" s="302"/>
      <c r="T134" s="302"/>
      <c r="U134" s="302"/>
      <c r="V134" s="302"/>
      <c r="W134" s="302"/>
      <c r="X134" s="302"/>
      <c r="Y134" s="302"/>
      <c r="Z134" s="63"/>
      <c r="AA134" s="63"/>
      <c r="AB134" s="63"/>
      <c r="AC134" s="63"/>
      <c r="AD134" s="63"/>
      <c r="AE134" s="63"/>
      <c r="AF134" s="63"/>
      <c r="AG134" s="63"/>
      <c r="AH134" s="63"/>
      <c r="AI134" s="63"/>
      <c r="AJ134" s="63"/>
    </row>
    <row r="135" spans="1:36" s="68" customFormat="1" ht="22.5" customHeight="1">
      <c r="A135" s="199" t="s">
        <v>379</v>
      </c>
      <c r="B135" s="54" t="s">
        <v>223</v>
      </c>
      <c r="C135" s="55"/>
      <c r="D135" s="93"/>
      <c r="E135" s="93"/>
      <c r="F135" s="93"/>
      <c r="G135" s="94" t="s">
        <v>212</v>
      </c>
      <c r="H135" s="58">
        <v>4</v>
      </c>
      <c r="I135" s="95" t="s">
        <v>99</v>
      </c>
      <c r="J135" s="59">
        <v>944100</v>
      </c>
      <c r="K135" s="59">
        <v>3944800.32</v>
      </c>
      <c r="L135" s="59">
        <v>1225566.08</v>
      </c>
      <c r="M135" s="59">
        <v>2719234.24</v>
      </c>
      <c r="N135" s="60">
        <v>5720029.0099999998</v>
      </c>
      <c r="O135" s="60">
        <v>6269393.6100000003</v>
      </c>
      <c r="P135" s="61">
        <v>-549364.60000000056</v>
      </c>
      <c r="Q135" s="61">
        <v>-549364.60000000056</v>
      </c>
      <c r="R135" s="59">
        <v>0</v>
      </c>
      <c r="S135" s="59">
        <v>0</v>
      </c>
      <c r="T135" s="59">
        <v>1479245.71</v>
      </c>
      <c r="U135" s="59">
        <v>0</v>
      </c>
      <c r="V135" s="59">
        <v>0</v>
      </c>
      <c r="W135" s="59">
        <v>7621</v>
      </c>
      <c r="X135" s="62">
        <v>1486866.71</v>
      </c>
      <c r="Y135" s="62">
        <v>1486866.71</v>
      </c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</row>
    <row r="136" spans="1:36" s="68" customFormat="1" ht="22.5" customHeight="1">
      <c r="A136" s="248" t="s">
        <v>380</v>
      </c>
      <c r="B136" s="184" t="s">
        <v>224</v>
      </c>
      <c r="C136" s="185"/>
      <c r="D136" s="342"/>
      <c r="E136" s="342"/>
      <c r="F136" s="342"/>
      <c r="G136" s="343" t="s">
        <v>212</v>
      </c>
      <c r="H136" s="188">
        <v>4</v>
      </c>
      <c r="I136" s="344" t="s">
        <v>99</v>
      </c>
      <c r="J136" s="189">
        <v>0</v>
      </c>
      <c r="K136" s="189">
        <v>0</v>
      </c>
      <c r="L136" s="189">
        <v>0</v>
      </c>
      <c r="M136" s="189">
        <v>0</v>
      </c>
      <c r="N136" s="190">
        <v>0</v>
      </c>
      <c r="O136" s="190">
        <v>0</v>
      </c>
      <c r="P136" s="191">
        <f>SUM(N136-O136)</f>
        <v>0</v>
      </c>
      <c r="Q136" s="191">
        <v>0</v>
      </c>
      <c r="R136" s="189">
        <v>0</v>
      </c>
      <c r="S136" s="189">
        <v>0</v>
      </c>
      <c r="T136" s="189">
        <v>0</v>
      </c>
      <c r="U136" s="189">
        <v>0</v>
      </c>
      <c r="V136" s="189">
        <v>0</v>
      </c>
      <c r="W136" s="189">
        <v>0</v>
      </c>
      <c r="X136" s="192">
        <v>0</v>
      </c>
      <c r="Y136" s="192">
        <v>0</v>
      </c>
      <c r="Z136" s="17"/>
      <c r="AA136" s="17"/>
      <c r="AB136" s="17"/>
      <c r="AC136" s="17"/>
      <c r="AD136" s="17"/>
      <c r="AE136" s="17"/>
      <c r="AF136" s="17"/>
      <c r="AG136" s="17"/>
      <c r="AH136" s="17"/>
      <c r="AI136" s="17"/>
      <c r="AJ136" s="17"/>
    </row>
    <row r="137" spans="1:36" s="288" customFormat="1" ht="22.5" customHeight="1">
      <c r="A137" s="341"/>
      <c r="B137" s="28" t="s">
        <v>11</v>
      </c>
      <c r="C137" s="362"/>
      <c r="D137" s="363"/>
      <c r="E137" s="363"/>
      <c r="F137" s="363"/>
      <c r="G137" s="364"/>
      <c r="H137" s="365"/>
      <c r="I137" s="350"/>
      <c r="J137" s="366"/>
      <c r="K137" s="366"/>
      <c r="L137" s="366"/>
      <c r="M137" s="366"/>
      <c r="N137" s="367"/>
      <c r="O137" s="367"/>
      <c r="P137" s="368"/>
      <c r="Q137" s="368"/>
      <c r="R137" s="366"/>
      <c r="S137" s="366"/>
      <c r="T137" s="366"/>
      <c r="U137" s="366"/>
      <c r="V137" s="366"/>
      <c r="W137" s="366"/>
      <c r="X137" s="369"/>
      <c r="Y137" s="369"/>
      <c r="Z137" s="17"/>
      <c r="AA137" s="17"/>
      <c r="AB137" s="17"/>
      <c r="AC137" s="17"/>
      <c r="AD137" s="17"/>
      <c r="AE137" s="17"/>
      <c r="AF137" s="17"/>
      <c r="AG137" s="17"/>
      <c r="AH137" s="17"/>
      <c r="AI137" s="17"/>
      <c r="AJ137" s="17"/>
    </row>
    <row r="138" spans="1:36" s="64" customFormat="1" ht="22.5" customHeight="1">
      <c r="A138" s="199" t="s">
        <v>381</v>
      </c>
      <c r="B138" s="176" t="s">
        <v>371</v>
      </c>
      <c r="C138" s="358">
        <v>41912</v>
      </c>
      <c r="D138" s="359">
        <f>SUM(E138:F138)</f>
        <v>0</v>
      </c>
      <c r="E138" s="359"/>
      <c r="F138" s="359"/>
      <c r="G138" s="360"/>
      <c r="H138" s="180"/>
      <c r="I138" s="360" t="s">
        <v>370</v>
      </c>
      <c r="J138" s="361"/>
      <c r="K138" s="361"/>
      <c r="L138" s="361"/>
      <c r="M138" s="361"/>
      <c r="N138" s="182"/>
      <c r="O138" s="182"/>
      <c r="P138" s="183">
        <f>SUM(N138-O138)</f>
        <v>0</v>
      </c>
      <c r="Q138" s="183">
        <v>-149535.71</v>
      </c>
      <c r="R138" s="361"/>
      <c r="S138" s="361"/>
      <c r="T138" s="361"/>
      <c r="U138" s="361"/>
      <c r="V138" s="361"/>
      <c r="W138" s="361"/>
      <c r="X138" s="181">
        <f>SUM(R138:W138)</f>
        <v>0</v>
      </c>
      <c r="Y138" s="181">
        <v>0</v>
      </c>
      <c r="Z138" s="63"/>
      <c r="AA138" s="63"/>
      <c r="AB138" s="63"/>
      <c r="AC138" s="63"/>
      <c r="AD138" s="63"/>
      <c r="AE138" s="63"/>
      <c r="AF138" s="63"/>
      <c r="AG138" s="63"/>
      <c r="AH138" s="63"/>
      <c r="AI138" s="63"/>
      <c r="AJ138" s="63"/>
    </row>
    <row r="139" spans="1:36" s="64" customFormat="1" ht="22.5" customHeight="1">
      <c r="A139" s="283" t="s">
        <v>382</v>
      </c>
      <c r="B139" s="96" t="s">
        <v>225</v>
      </c>
      <c r="C139" s="99" t="s">
        <v>215</v>
      </c>
      <c r="D139" s="97"/>
      <c r="E139" s="284"/>
      <c r="F139" s="284"/>
      <c r="G139" s="285" t="s">
        <v>212</v>
      </c>
      <c r="H139" s="98">
        <v>4</v>
      </c>
      <c r="I139" s="285" t="s">
        <v>99</v>
      </c>
      <c r="J139" s="100">
        <v>970510</v>
      </c>
      <c r="K139" s="100">
        <v>5295083.75</v>
      </c>
      <c r="L139" s="100">
        <v>5388997.21</v>
      </c>
      <c r="M139" s="100">
        <v>-93013.46</v>
      </c>
      <c r="N139" s="101">
        <v>2511942.17</v>
      </c>
      <c r="O139" s="101">
        <v>3755834.95</v>
      </c>
      <c r="P139" s="102">
        <f>SUM(N139-O139)</f>
        <v>-1243892.7800000003</v>
      </c>
      <c r="Q139" s="102">
        <v>-1243892.7800000003</v>
      </c>
      <c r="R139" s="100">
        <v>0</v>
      </c>
      <c r="S139" s="100">
        <v>0</v>
      </c>
      <c r="T139" s="100">
        <v>0</v>
      </c>
      <c r="U139" s="100">
        <v>0</v>
      </c>
      <c r="V139" s="100">
        <v>0</v>
      </c>
      <c r="W139" s="100">
        <v>0</v>
      </c>
      <c r="X139" s="103">
        <f>SUM(R139:W139)</f>
        <v>0</v>
      </c>
      <c r="Y139" s="103">
        <v>0</v>
      </c>
      <c r="Z139" s="63"/>
      <c r="AA139" s="63"/>
      <c r="AB139" s="63"/>
      <c r="AC139" s="63"/>
      <c r="AD139" s="63"/>
      <c r="AE139" s="63"/>
      <c r="AF139" s="63"/>
      <c r="AG139" s="63"/>
      <c r="AH139" s="63"/>
      <c r="AI139" s="63"/>
      <c r="AJ139" s="63"/>
    </row>
    <row r="140" spans="1:36" s="68" customFormat="1" ht="22.5" customHeight="1">
      <c r="A140" s="171" t="s">
        <v>383</v>
      </c>
      <c r="B140" s="54" t="s">
        <v>227</v>
      </c>
      <c r="C140" s="55"/>
      <c r="D140" s="55"/>
      <c r="E140" s="56"/>
      <c r="F140" s="56"/>
      <c r="G140" s="57" t="s">
        <v>212</v>
      </c>
      <c r="H140" s="58">
        <v>4</v>
      </c>
      <c r="I140" s="57" t="s">
        <v>99</v>
      </c>
      <c r="J140" s="59">
        <v>0</v>
      </c>
      <c r="K140" s="59">
        <v>0</v>
      </c>
      <c r="L140" s="59">
        <v>0</v>
      </c>
      <c r="M140" s="59">
        <v>0</v>
      </c>
      <c r="N140" s="60">
        <v>0</v>
      </c>
      <c r="O140" s="60">
        <v>0</v>
      </c>
      <c r="P140" s="61">
        <f>SUM(N140-O140)</f>
        <v>0</v>
      </c>
      <c r="Q140" s="61">
        <v>0</v>
      </c>
      <c r="R140" s="59"/>
      <c r="S140" s="59"/>
      <c r="T140" s="59"/>
      <c r="U140" s="59"/>
      <c r="V140" s="59"/>
      <c r="W140" s="59"/>
      <c r="X140" s="62">
        <f>SUM(R140:W140)</f>
        <v>0</v>
      </c>
      <c r="Y140" s="62">
        <v>0</v>
      </c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</row>
    <row r="141" spans="1:36" s="64" customFormat="1" ht="22.5" customHeight="1">
      <c r="A141" s="248" t="s">
        <v>384</v>
      </c>
      <c r="B141" s="184" t="s">
        <v>228</v>
      </c>
      <c r="C141" s="185"/>
      <c r="D141" s="185"/>
      <c r="E141" s="186"/>
      <c r="F141" s="186"/>
      <c r="G141" s="187" t="s">
        <v>212</v>
      </c>
      <c r="H141" s="188">
        <v>4</v>
      </c>
      <c r="I141" s="187" t="s">
        <v>99</v>
      </c>
      <c r="J141" s="189">
        <v>0</v>
      </c>
      <c r="K141" s="189">
        <v>0</v>
      </c>
      <c r="L141" s="189">
        <v>0</v>
      </c>
      <c r="M141" s="189">
        <v>0</v>
      </c>
      <c r="N141" s="190">
        <v>0</v>
      </c>
      <c r="O141" s="190">
        <v>0</v>
      </c>
      <c r="P141" s="191">
        <f>SUM(N141-O141)</f>
        <v>0</v>
      </c>
      <c r="Q141" s="191">
        <v>0</v>
      </c>
      <c r="R141" s="189">
        <v>0</v>
      </c>
      <c r="S141" s="189">
        <v>0</v>
      </c>
      <c r="T141" s="189">
        <v>0</v>
      </c>
      <c r="U141" s="189">
        <v>0</v>
      </c>
      <c r="V141" s="189">
        <v>0</v>
      </c>
      <c r="W141" s="189">
        <v>0</v>
      </c>
      <c r="X141" s="192">
        <f>SUM(R141:W141)</f>
        <v>0</v>
      </c>
      <c r="Y141" s="192">
        <v>0</v>
      </c>
      <c r="Z141" s="63"/>
      <c r="AA141" s="63"/>
      <c r="AB141" s="63"/>
      <c r="AC141" s="63"/>
      <c r="AD141" s="63"/>
      <c r="AE141" s="63"/>
      <c r="AF141" s="63"/>
      <c r="AG141" s="63"/>
      <c r="AH141" s="63"/>
      <c r="AI141" s="63"/>
      <c r="AJ141" s="63"/>
    </row>
    <row r="142" spans="1:36">
      <c r="A142" s="169"/>
      <c r="B142" s="34"/>
      <c r="C142" s="35"/>
      <c r="D142" s="104"/>
      <c r="E142" s="104"/>
      <c r="F142" s="104"/>
      <c r="G142" s="73"/>
      <c r="H142" s="38"/>
      <c r="I142" s="73"/>
      <c r="J142" s="105"/>
      <c r="K142" s="105"/>
      <c r="L142" s="105"/>
      <c r="M142" s="105"/>
      <c r="N142" s="105"/>
      <c r="O142" s="105"/>
      <c r="P142" s="106"/>
      <c r="Q142" s="377"/>
      <c r="R142" s="105"/>
      <c r="S142" s="105"/>
      <c r="T142" s="105"/>
      <c r="U142" s="105"/>
      <c r="V142" s="105"/>
      <c r="W142" s="105"/>
      <c r="X142" s="107"/>
      <c r="Y142" s="107"/>
    </row>
    <row r="143" spans="1:36" s="19" customFormat="1">
      <c r="A143" s="371"/>
      <c r="B143" s="372" t="s">
        <v>560</v>
      </c>
      <c r="C143" s="373"/>
      <c r="D143" s="374"/>
      <c r="E143" s="374"/>
      <c r="F143" s="374"/>
      <c r="G143" s="375"/>
      <c r="H143" s="376"/>
      <c r="I143" s="375"/>
      <c r="J143" s="282"/>
      <c r="K143" s="282"/>
      <c r="L143" s="282"/>
      <c r="M143" s="282"/>
      <c r="N143" s="282"/>
      <c r="O143" s="282"/>
      <c r="P143" s="321"/>
      <c r="Q143" s="370"/>
      <c r="R143" s="282"/>
      <c r="S143" s="282"/>
      <c r="T143" s="282"/>
      <c r="U143" s="282"/>
      <c r="V143" s="282"/>
      <c r="W143" s="282"/>
      <c r="X143" s="282"/>
      <c r="Y143" s="282"/>
    </row>
    <row r="144" spans="1:36" s="68" customFormat="1" ht="22.5" customHeight="1">
      <c r="A144" s="171" t="s">
        <v>372</v>
      </c>
      <c r="B144" s="54" t="s">
        <v>226</v>
      </c>
      <c r="C144" s="55"/>
      <c r="D144" s="55"/>
      <c r="E144" s="56"/>
      <c r="F144" s="56"/>
      <c r="G144" s="57" t="s">
        <v>212</v>
      </c>
      <c r="H144" s="58">
        <v>4</v>
      </c>
      <c r="I144" s="57" t="s">
        <v>560</v>
      </c>
      <c r="J144" s="59">
        <v>0</v>
      </c>
      <c r="K144" s="59">
        <v>0</v>
      </c>
      <c r="L144" s="59">
        <v>0</v>
      </c>
      <c r="M144" s="59">
        <v>0</v>
      </c>
      <c r="N144" s="60">
        <v>0</v>
      </c>
      <c r="O144" s="60">
        <v>0</v>
      </c>
      <c r="P144" s="61">
        <f>SUM(N144-O144)</f>
        <v>0</v>
      </c>
      <c r="Q144" s="61">
        <v>0</v>
      </c>
      <c r="R144" s="59">
        <v>0</v>
      </c>
      <c r="S144" s="59">
        <v>0</v>
      </c>
      <c r="T144" s="59">
        <v>0</v>
      </c>
      <c r="U144" s="59">
        <v>0</v>
      </c>
      <c r="V144" s="59">
        <v>0</v>
      </c>
      <c r="W144" s="59">
        <v>0</v>
      </c>
      <c r="X144" s="62">
        <f>SUM(R144:W144)</f>
        <v>0</v>
      </c>
      <c r="Y144" s="62">
        <v>0</v>
      </c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</row>
    <row r="145" spans="1:36" s="64" customFormat="1">
      <c r="A145" s="200" t="s">
        <v>373</v>
      </c>
      <c r="B145" s="184" t="s">
        <v>229</v>
      </c>
      <c r="C145" s="185"/>
      <c r="D145" s="185"/>
      <c r="E145" s="186"/>
      <c r="F145" s="186"/>
      <c r="G145" s="187" t="s">
        <v>212</v>
      </c>
      <c r="H145" s="188">
        <v>4</v>
      </c>
      <c r="I145" s="187" t="s">
        <v>560</v>
      </c>
      <c r="J145" s="189">
        <v>0</v>
      </c>
      <c r="K145" s="189">
        <v>0</v>
      </c>
      <c r="L145" s="189">
        <v>0</v>
      </c>
      <c r="M145" s="189">
        <v>0</v>
      </c>
      <c r="N145" s="190">
        <v>0</v>
      </c>
      <c r="O145" s="190">
        <v>0</v>
      </c>
      <c r="P145" s="191">
        <f>SUM(N145-O145)</f>
        <v>0</v>
      </c>
      <c r="Q145" s="191">
        <v>0</v>
      </c>
      <c r="R145" s="189"/>
      <c r="S145" s="189"/>
      <c r="T145" s="189"/>
      <c r="U145" s="189"/>
      <c r="V145" s="189"/>
      <c r="W145" s="189"/>
      <c r="X145" s="192">
        <v>0</v>
      </c>
      <c r="Y145" s="192">
        <v>0</v>
      </c>
      <c r="Z145" s="63"/>
      <c r="AA145" s="63"/>
      <c r="AB145" s="63"/>
      <c r="AC145" s="63"/>
      <c r="AD145" s="63"/>
      <c r="AE145" s="63"/>
      <c r="AF145" s="63"/>
      <c r="AG145" s="63"/>
      <c r="AH145" s="63"/>
      <c r="AI145" s="63"/>
      <c r="AJ145" s="63"/>
    </row>
    <row r="146" spans="1:36">
      <c r="B146" s="114"/>
      <c r="C146" s="115"/>
      <c r="D146" s="116"/>
      <c r="E146" s="116"/>
      <c r="F146" s="116"/>
      <c r="G146" s="116"/>
      <c r="H146" s="116"/>
      <c r="I146" s="116"/>
      <c r="J146" s="117"/>
      <c r="K146" s="117"/>
      <c r="L146" s="117"/>
      <c r="M146" s="117"/>
      <c r="N146" s="118"/>
      <c r="O146" s="118"/>
      <c r="P146" s="119"/>
      <c r="Q146" s="120"/>
      <c r="R146" s="117"/>
      <c r="S146" s="117"/>
      <c r="T146" s="117"/>
      <c r="U146" s="117"/>
      <c r="V146" s="117"/>
      <c r="W146" s="117"/>
      <c r="X146" s="121"/>
      <c r="Y146" s="121"/>
    </row>
    <row r="147" spans="1:36">
      <c r="B147" s="122" t="s">
        <v>34</v>
      </c>
    </row>
    <row r="148" spans="1:36">
      <c r="B148" s="17" t="s">
        <v>35</v>
      </c>
    </row>
    <row r="149" spans="1:36">
      <c r="B149" s="17" t="s">
        <v>36</v>
      </c>
    </row>
    <row r="150" spans="1:36">
      <c r="B150" s="17" t="s">
        <v>79</v>
      </c>
    </row>
    <row r="151" spans="1:36">
      <c r="B151" s="17" t="s">
        <v>37</v>
      </c>
    </row>
    <row r="152" spans="1:36">
      <c r="B152" s="17" t="s">
        <v>38</v>
      </c>
    </row>
    <row r="153" spans="1:36">
      <c r="B153" s="17" t="s">
        <v>39</v>
      </c>
    </row>
    <row r="154" spans="1:36">
      <c r="B154" s="17" t="s">
        <v>60</v>
      </c>
    </row>
  </sheetData>
  <autoFilter ref="B7:AA30" xr:uid="{00000000-0009-0000-0000-000001000000}"/>
  <mergeCells count="26">
    <mergeCell ref="A4:A6"/>
    <mergeCell ref="E4:E6"/>
    <mergeCell ref="F4:F6"/>
    <mergeCell ref="H4:H6"/>
    <mergeCell ref="R4:W4"/>
    <mergeCell ref="B4:B6"/>
    <mergeCell ref="C4:C6"/>
    <mergeCell ref="D4:D5"/>
    <mergeCell ref="G4:G6"/>
    <mergeCell ref="I4:I6"/>
    <mergeCell ref="P4:P6"/>
    <mergeCell ref="Q4:Q6"/>
    <mergeCell ref="Y4:Y6"/>
    <mergeCell ref="J5:J6"/>
    <mergeCell ref="K5:K6"/>
    <mergeCell ref="L5:M5"/>
    <mergeCell ref="N5:N6"/>
    <mergeCell ref="O5:O6"/>
    <mergeCell ref="J4:O4"/>
    <mergeCell ref="X4:X6"/>
    <mergeCell ref="R5:R6"/>
    <mergeCell ref="S5:S6"/>
    <mergeCell ref="T5:T6"/>
    <mergeCell ref="U5:U6"/>
    <mergeCell ref="W5:W6"/>
    <mergeCell ref="V5:V6"/>
  </mergeCells>
  <printOptions horizontalCentered="1"/>
  <pageMargins left="0.23622047244094491" right="0.15748031496062992" top="0.35433070866141736" bottom="0.15748031496062992" header="0.31496062992125984" footer="0.31496062992125984"/>
  <pageSetup paperSize="9" scale="43" orientation="landscape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59999389629810485"/>
  </sheetPr>
  <dimension ref="A1:G16"/>
  <sheetViews>
    <sheetView tabSelected="1" workbookViewId="0">
      <selection activeCell="D6" sqref="D6"/>
    </sheetView>
  </sheetViews>
  <sheetFormatPr defaultColWidth="9" defaultRowHeight="14.5"/>
  <cols>
    <col min="1" max="1" width="28.36328125" style="636" customWidth="1"/>
    <col min="2" max="2" width="15.6328125" style="636" customWidth="1"/>
    <col min="3" max="4" width="15.90625" style="636" customWidth="1"/>
    <col min="5" max="5" width="15" style="636" customWidth="1"/>
    <col min="6" max="7" width="15.90625" style="636" customWidth="1"/>
    <col min="8" max="16384" width="9" style="636"/>
  </cols>
  <sheetData>
    <row r="1" spans="1:7" s="625" customFormat="1" ht="20.5">
      <c r="A1" s="625" t="s">
        <v>52</v>
      </c>
    </row>
    <row r="2" spans="1:7" s="627" customFormat="1" ht="36">
      <c r="A2" s="695" t="s">
        <v>54</v>
      </c>
      <c r="B2" s="626" t="s">
        <v>668</v>
      </c>
      <c r="C2" s="626" t="s">
        <v>667</v>
      </c>
    </row>
    <row r="3" spans="1:7" s="627" customFormat="1" ht="21" customHeight="1">
      <c r="A3" s="628" t="s">
        <v>44</v>
      </c>
      <c r="B3" s="629">
        <v>7</v>
      </c>
      <c r="C3" s="630">
        <v>475</v>
      </c>
    </row>
    <row r="4" spans="1:7" s="627" customFormat="1" ht="21" customHeight="1">
      <c r="A4" s="631" t="s">
        <v>45</v>
      </c>
      <c r="B4" s="632">
        <v>1</v>
      </c>
      <c r="C4" s="630">
        <v>38</v>
      </c>
    </row>
    <row r="5" spans="1:7" s="627" customFormat="1" ht="21" customHeight="1">
      <c r="A5" s="631" t="s">
        <v>46</v>
      </c>
      <c r="B5" s="632">
        <v>1</v>
      </c>
      <c r="C5" s="630">
        <v>58</v>
      </c>
    </row>
    <row r="6" spans="1:7" s="627" customFormat="1" ht="21" customHeight="1">
      <c r="A6" s="631" t="s">
        <v>47</v>
      </c>
      <c r="B6" s="632">
        <v>7</v>
      </c>
      <c r="C6" s="630">
        <v>418</v>
      </c>
    </row>
    <row r="7" spans="1:7" s="627" customFormat="1" ht="21" customHeight="1">
      <c r="A7" s="631" t="s">
        <v>48</v>
      </c>
      <c r="B7" s="632">
        <v>8</v>
      </c>
      <c r="C7" s="630">
        <v>1495</v>
      </c>
    </row>
    <row r="8" spans="1:7" s="627" customFormat="1" ht="21" customHeight="1">
      <c r="A8" s="631" t="s">
        <v>53</v>
      </c>
      <c r="B8" s="633">
        <v>0</v>
      </c>
      <c r="C8" s="634">
        <v>0</v>
      </c>
    </row>
    <row r="9" spans="1:7" s="627" customFormat="1" ht="22.5" customHeight="1">
      <c r="A9" s="626" t="s">
        <v>23</v>
      </c>
      <c r="B9" s="635">
        <f>SUM(B3:B8)</f>
        <v>24</v>
      </c>
      <c r="C9" s="635">
        <f>SUM(C3:C8)</f>
        <v>2484</v>
      </c>
    </row>
    <row r="10" spans="1:7" ht="20.5">
      <c r="C10" s="637"/>
      <c r="D10" s="637"/>
      <c r="E10" s="326"/>
      <c r="F10" s="637"/>
      <c r="G10" s="637"/>
    </row>
    <row r="11" spans="1:7" ht="20.5">
      <c r="C11" s="637"/>
      <c r="D11" s="637"/>
      <c r="E11" s="637"/>
      <c r="F11" s="637"/>
      <c r="G11" s="637"/>
    </row>
    <row r="12" spans="1:7" ht="20.5">
      <c r="C12" s="637"/>
      <c r="D12" s="637"/>
      <c r="E12" s="637"/>
      <c r="F12" s="637"/>
      <c r="G12" s="637"/>
    </row>
    <row r="13" spans="1:7" ht="20.5">
      <c r="C13" s="637"/>
      <c r="D13" s="637"/>
      <c r="E13" s="637"/>
      <c r="F13" s="637"/>
      <c r="G13" s="637"/>
    </row>
    <row r="14" spans="1:7" ht="20.5">
      <c r="C14" s="637"/>
      <c r="D14" s="637"/>
      <c r="E14" s="637"/>
      <c r="F14" s="637"/>
      <c r="G14" s="637"/>
    </row>
    <row r="15" spans="1:7" ht="20.5">
      <c r="C15" s="637"/>
      <c r="D15" s="637"/>
      <c r="E15" s="637"/>
      <c r="F15" s="637"/>
      <c r="G15" s="637"/>
    </row>
    <row r="16" spans="1:7" ht="20.5">
      <c r="C16" s="637"/>
      <c r="D16" s="637"/>
      <c r="E16" s="637"/>
      <c r="F16" s="637"/>
    </row>
  </sheetData>
  <pageMargins left="0.7" right="0.7" top="0.75" bottom="0.75" header="0.3" footer="0.3"/>
  <pageSetup paperSize="9" orientation="portrait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113"/>
  <sheetViews>
    <sheetView workbookViewId="0">
      <selection activeCell="E16" sqref="E16"/>
    </sheetView>
  </sheetViews>
  <sheetFormatPr defaultColWidth="24.36328125" defaultRowHeight="13"/>
  <cols>
    <col min="1" max="1" width="8.26953125" style="207" customWidth="1"/>
    <col min="2" max="2" width="8.26953125" style="242" customWidth="1"/>
    <col min="3" max="3" width="15.90625" style="242" bestFit="1" customWidth="1"/>
    <col min="4" max="4" width="12.36328125" style="207" customWidth="1"/>
    <col min="5" max="5" width="42" style="207" customWidth="1"/>
    <col min="6" max="6" width="17.36328125" style="207" customWidth="1"/>
    <col min="7" max="7" width="17.90625" style="207" customWidth="1"/>
    <col min="8" max="16384" width="24.36328125" style="207"/>
  </cols>
  <sheetData>
    <row r="1" spans="1:8">
      <c r="A1" s="671" t="s">
        <v>242</v>
      </c>
      <c r="B1" s="671"/>
      <c r="C1" s="671"/>
      <c r="D1" s="671"/>
      <c r="E1" s="671"/>
    </row>
    <row r="2" spans="1:8">
      <c r="A2" s="670" t="s">
        <v>541</v>
      </c>
      <c r="B2" s="670"/>
      <c r="C2" s="670"/>
      <c r="D2" s="670"/>
      <c r="E2" s="670"/>
    </row>
    <row r="3" spans="1:8" ht="39">
      <c r="A3" s="193" t="s">
        <v>243</v>
      </c>
      <c r="B3" s="239"/>
      <c r="C3" s="239"/>
      <c r="D3" s="194" t="s">
        <v>244</v>
      </c>
      <c r="E3" s="194" t="s">
        <v>245</v>
      </c>
    </row>
    <row r="4" spans="1:8" ht="39">
      <c r="A4" s="195" t="s">
        <v>246</v>
      </c>
      <c r="B4" s="239"/>
      <c r="C4" s="239"/>
      <c r="D4" s="196" t="s">
        <v>247</v>
      </c>
      <c r="E4" s="196" t="s">
        <v>248</v>
      </c>
    </row>
    <row r="5" spans="1:8" ht="52">
      <c r="A5" s="197" t="s">
        <v>249</v>
      </c>
      <c r="B5" s="239"/>
      <c r="C5" s="239"/>
      <c r="D5" s="198" t="s">
        <v>244</v>
      </c>
      <c r="E5" s="198" t="s">
        <v>250</v>
      </c>
    </row>
    <row r="7" spans="1:8" ht="26">
      <c r="A7" s="227" t="s">
        <v>251</v>
      </c>
      <c r="B7" s="228" t="s">
        <v>428</v>
      </c>
      <c r="C7" s="228" t="s">
        <v>540</v>
      </c>
      <c r="D7" s="229" t="s">
        <v>252</v>
      </c>
      <c r="E7" s="230" t="s">
        <v>253</v>
      </c>
      <c r="F7" s="230" t="s">
        <v>423</v>
      </c>
      <c r="G7" s="231" t="s">
        <v>424</v>
      </c>
      <c r="H7" s="226" t="s">
        <v>425</v>
      </c>
    </row>
    <row r="8" spans="1:8" ht="14">
      <c r="A8" s="213">
        <v>1</v>
      </c>
      <c r="B8" s="240">
        <v>5473</v>
      </c>
      <c r="C8" s="240">
        <v>2000000125305</v>
      </c>
      <c r="D8" s="238" t="s">
        <v>254</v>
      </c>
      <c r="E8" s="238" t="s">
        <v>255</v>
      </c>
      <c r="F8" s="235"/>
      <c r="G8" s="232"/>
      <c r="H8" s="225"/>
    </row>
    <row r="9" spans="1:8" ht="14">
      <c r="A9" s="213">
        <v>2</v>
      </c>
      <c r="B9" s="240">
        <v>4243</v>
      </c>
      <c r="C9" s="240">
        <v>2000000225308</v>
      </c>
      <c r="D9" s="238" t="s">
        <v>254</v>
      </c>
      <c r="E9" s="238" t="s">
        <v>256</v>
      </c>
      <c r="F9" s="235"/>
      <c r="G9" s="232"/>
      <c r="H9" s="225"/>
    </row>
    <row r="10" spans="1:8" ht="14">
      <c r="A10" s="213">
        <v>3</v>
      </c>
      <c r="B10" s="240">
        <v>25106</v>
      </c>
      <c r="C10" s="240">
        <v>2000000225623</v>
      </c>
      <c r="D10" s="238" t="s">
        <v>257</v>
      </c>
      <c r="E10" s="238" t="s">
        <v>258</v>
      </c>
      <c r="F10" s="235"/>
      <c r="G10" s="232"/>
      <c r="H10" s="225"/>
    </row>
    <row r="11" spans="1:8">
      <c r="A11" s="213">
        <v>4</v>
      </c>
      <c r="B11" s="241">
        <v>3355</v>
      </c>
      <c r="C11" s="241">
        <v>2000000125422</v>
      </c>
      <c r="D11" s="238" t="s">
        <v>259</v>
      </c>
      <c r="E11" s="238" t="s">
        <v>260</v>
      </c>
      <c r="F11" s="235"/>
      <c r="G11" s="232"/>
      <c r="H11" s="225"/>
    </row>
    <row r="12" spans="1:8">
      <c r="A12" s="213">
        <v>5</v>
      </c>
      <c r="B12" s="241">
        <v>277</v>
      </c>
      <c r="C12" s="241">
        <v>2000000525222</v>
      </c>
      <c r="D12" s="238" t="s">
        <v>259</v>
      </c>
      <c r="E12" s="238" t="s">
        <v>261</v>
      </c>
      <c r="F12" s="235"/>
      <c r="G12" s="232"/>
      <c r="H12" s="225"/>
    </row>
    <row r="13" spans="1:8">
      <c r="A13" s="213">
        <v>6</v>
      </c>
      <c r="B13" s="241">
        <v>15548</v>
      </c>
      <c r="C13" s="241">
        <v>2000000325604</v>
      </c>
      <c r="D13" s="238" t="s">
        <v>259</v>
      </c>
      <c r="E13" s="238" t="s">
        <v>262</v>
      </c>
      <c r="F13" s="235"/>
      <c r="G13" s="232"/>
      <c r="H13" s="225"/>
    </row>
    <row r="14" spans="1:8" ht="14">
      <c r="A14" s="213">
        <v>7</v>
      </c>
      <c r="B14" s="240">
        <v>6294</v>
      </c>
      <c r="C14" s="240">
        <v>2000000325444</v>
      </c>
      <c r="D14" s="238" t="s">
        <v>259</v>
      </c>
      <c r="E14" s="238" t="s">
        <v>263</v>
      </c>
      <c r="F14" s="235"/>
      <c r="G14" s="232"/>
      <c r="H14" s="225"/>
    </row>
    <row r="15" spans="1:8" ht="14">
      <c r="A15" s="213">
        <v>8</v>
      </c>
      <c r="B15" s="240">
        <v>12337</v>
      </c>
      <c r="C15" s="240">
        <v>2000000425548</v>
      </c>
      <c r="D15" s="238" t="s">
        <v>264</v>
      </c>
      <c r="E15" s="238" t="s">
        <v>265</v>
      </c>
      <c r="F15" s="235"/>
      <c r="G15" s="232"/>
      <c r="H15" s="225"/>
    </row>
    <row r="16" spans="1:8">
      <c r="A16" s="213">
        <v>9</v>
      </c>
      <c r="B16" s="241">
        <v>10570</v>
      </c>
      <c r="C16" s="241">
        <v>2000000225483</v>
      </c>
      <c r="D16" s="238" t="s">
        <v>264</v>
      </c>
      <c r="E16" s="238" t="s">
        <v>266</v>
      </c>
      <c r="F16" s="235"/>
      <c r="G16" s="232"/>
      <c r="H16" s="225"/>
    </row>
    <row r="17" spans="1:8">
      <c r="A17" s="213">
        <v>10</v>
      </c>
      <c r="B17" s="241">
        <v>276</v>
      </c>
      <c r="C17" s="241">
        <v>2000000125145</v>
      </c>
      <c r="D17" s="238" t="s">
        <v>264</v>
      </c>
      <c r="E17" s="238" t="s">
        <v>267</v>
      </c>
      <c r="F17" s="235"/>
      <c r="G17" s="232"/>
      <c r="H17" s="225"/>
    </row>
    <row r="18" spans="1:8" ht="14">
      <c r="A18" s="213">
        <v>11</v>
      </c>
      <c r="B18" s="240">
        <v>25169</v>
      </c>
      <c r="C18" s="240">
        <v>2000000125633</v>
      </c>
      <c r="D18" s="238" t="s">
        <v>264</v>
      </c>
      <c r="E18" s="238" t="s">
        <v>268</v>
      </c>
      <c r="F18" s="235"/>
      <c r="G18" s="232"/>
      <c r="H18" s="225"/>
    </row>
    <row r="19" spans="1:8" ht="14">
      <c r="A19" s="213">
        <v>12</v>
      </c>
      <c r="B19" s="240">
        <v>11450</v>
      </c>
      <c r="C19" s="240">
        <v>2000000225500</v>
      </c>
      <c r="D19" s="238" t="s">
        <v>264</v>
      </c>
      <c r="E19" s="238" t="s">
        <v>269</v>
      </c>
      <c r="F19" s="235"/>
      <c r="G19" s="232"/>
      <c r="H19" s="225"/>
    </row>
    <row r="20" spans="1:8" ht="14">
      <c r="A20" s="213">
        <v>13</v>
      </c>
      <c r="B20" s="240">
        <v>5785</v>
      </c>
      <c r="C20" s="240">
        <v>2000000225207</v>
      </c>
      <c r="D20" s="238" t="s">
        <v>264</v>
      </c>
      <c r="E20" s="238" t="s">
        <v>270</v>
      </c>
      <c r="F20" s="235"/>
      <c r="G20" s="232"/>
      <c r="H20" s="225"/>
    </row>
    <row r="21" spans="1:8" ht="14">
      <c r="A21" s="213">
        <v>14</v>
      </c>
      <c r="B21" s="240">
        <v>11892</v>
      </c>
      <c r="C21" s="240">
        <v>2000000225526</v>
      </c>
      <c r="D21" s="238" t="s">
        <v>264</v>
      </c>
      <c r="E21" s="238" t="s">
        <v>271</v>
      </c>
      <c r="F21" s="235"/>
      <c r="G21" s="232"/>
      <c r="H21" s="225"/>
    </row>
    <row r="22" spans="1:8" ht="14">
      <c r="A22" s="213">
        <v>15</v>
      </c>
      <c r="B22" s="240">
        <v>12453</v>
      </c>
      <c r="C22" s="240">
        <v>2000000125552</v>
      </c>
      <c r="D22" s="238" t="s">
        <v>264</v>
      </c>
      <c r="E22" s="238" t="s">
        <v>272</v>
      </c>
      <c r="F22" s="235"/>
      <c r="G22" s="232"/>
      <c r="H22" s="225"/>
    </row>
    <row r="23" spans="1:8" ht="14">
      <c r="A23" s="213">
        <v>16</v>
      </c>
      <c r="B23" s="240">
        <v>5784</v>
      </c>
      <c r="C23" s="240">
        <v>2000000125291</v>
      </c>
      <c r="D23" s="238" t="s">
        <v>264</v>
      </c>
      <c r="E23" s="238" t="s">
        <v>273</v>
      </c>
      <c r="F23" s="235"/>
      <c r="G23" s="232"/>
      <c r="H23" s="225"/>
    </row>
    <row r="24" spans="1:8" ht="14">
      <c r="A24" s="213">
        <v>17</v>
      </c>
      <c r="B24" s="240">
        <v>12123</v>
      </c>
      <c r="C24" s="240">
        <v>2000000325532</v>
      </c>
      <c r="D24" s="238" t="s">
        <v>264</v>
      </c>
      <c r="E24" s="238" t="s">
        <v>274</v>
      </c>
      <c r="F24" s="235"/>
      <c r="G24" s="232"/>
      <c r="H24" s="225"/>
    </row>
    <row r="25" spans="1:8" ht="14">
      <c r="A25" s="213">
        <v>18</v>
      </c>
      <c r="B25" s="240">
        <v>10604</v>
      </c>
      <c r="C25" s="240">
        <v>2000000425489</v>
      </c>
      <c r="D25" s="238" t="s">
        <v>264</v>
      </c>
      <c r="E25" s="238" t="s">
        <v>275</v>
      </c>
      <c r="F25" s="235"/>
      <c r="G25" s="232"/>
      <c r="H25" s="225"/>
    </row>
    <row r="26" spans="1:8" ht="14">
      <c r="A26" s="213">
        <v>19</v>
      </c>
      <c r="B26" s="240">
        <v>12924</v>
      </c>
      <c r="C26" s="240">
        <v>2000000225568</v>
      </c>
      <c r="D26" s="238" t="s">
        <v>264</v>
      </c>
      <c r="E26" s="238" t="s">
        <v>276</v>
      </c>
      <c r="F26" s="235"/>
      <c r="G26" s="232"/>
      <c r="H26" s="225"/>
    </row>
    <row r="27" spans="1:8" ht="14">
      <c r="A27" s="213">
        <v>20</v>
      </c>
      <c r="B27" s="240">
        <v>10182</v>
      </c>
      <c r="C27" s="240">
        <v>2000000425476</v>
      </c>
      <c r="D27" s="238" t="s">
        <v>264</v>
      </c>
      <c r="E27" s="238" t="s">
        <v>277</v>
      </c>
      <c r="F27" s="235"/>
      <c r="G27" s="232"/>
      <c r="H27" s="225"/>
    </row>
    <row r="28" spans="1:8" ht="14">
      <c r="A28" s="213">
        <v>21</v>
      </c>
      <c r="B28" s="240">
        <v>3965</v>
      </c>
      <c r="C28" s="240">
        <v>2000000325343</v>
      </c>
      <c r="D28" s="238" t="s">
        <v>264</v>
      </c>
      <c r="E28" s="238" t="s">
        <v>278</v>
      </c>
      <c r="F28" s="235"/>
      <c r="G28" s="232"/>
      <c r="H28" s="225"/>
    </row>
    <row r="29" spans="1:8" ht="14">
      <c r="A29" s="213">
        <v>22</v>
      </c>
      <c r="B29" s="240">
        <v>12680</v>
      </c>
      <c r="C29" s="240">
        <v>2000000525554</v>
      </c>
      <c r="D29" s="238" t="s">
        <v>279</v>
      </c>
      <c r="E29" s="238" t="s">
        <v>280</v>
      </c>
      <c r="F29" s="236">
        <v>1</v>
      </c>
      <c r="G29" s="233">
        <v>23284</v>
      </c>
      <c r="H29" s="225"/>
    </row>
    <row r="30" spans="1:8">
      <c r="A30" s="213">
        <v>23</v>
      </c>
      <c r="B30" s="241">
        <v>1508</v>
      </c>
      <c r="C30" s="241">
        <v>2000000125347</v>
      </c>
      <c r="D30" s="238" t="s">
        <v>279</v>
      </c>
      <c r="E30" s="238" t="s">
        <v>281</v>
      </c>
      <c r="F30" s="235"/>
      <c r="G30" s="232"/>
      <c r="H30" s="225"/>
    </row>
    <row r="31" spans="1:8">
      <c r="A31" s="213">
        <v>24</v>
      </c>
      <c r="B31" s="241">
        <v>3470</v>
      </c>
      <c r="C31" s="241">
        <v>2000000125318</v>
      </c>
      <c r="D31" s="238" t="s">
        <v>279</v>
      </c>
      <c r="E31" s="238" t="s">
        <v>282</v>
      </c>
      <c r="F31" s="235"/>
      <c r="G31" s="232"/>
      <c r="H31" s="225"/>
    </row>
    <row r="32" spans="1:8" ht="14">
      <c r="A32" s="213">
        <v>25</v>
      </c>
      <c r="B32" s="240">
        <v>5614</v>
      </c>
      <c r="C32" s="240">
        <v>2000000125259</v>
      </c>
      <c r="D32" s="238" t="s">
        <v>279</v>
      </c>
      <c r="E32" s="238" t="s">
        <v>283</v>
      </c>
      <c r="F32" s="235"/>
      <c r="G32" s="232"/>
      <c r="H32" s="225"/>
    </row>
    <row r="33" spans="1:8" ht="14">
      <c r="A33" s="213">
        <v>26</v>
      </c>
      <c r="B33" s="240">
        <v>9201</v>
      </c>
      <c r="C33" s="240">
        <v>2000000125464</v>
      </c>
      <c r="D33" s="238" t="s">
        <v>279</v>
      </c>
      <c r="E33" s="238" t="s">
        <v>284</v>
      </c>
      <c r="F33" s="235"/>
      <c r="G33" s="232"/>
      <c r="H33" s="225"/>
    </row>
    <row r="34" spans="1:8" ht="14">
      <c r="A34" s="213">
        <v>27</v>
      </c>
      <c r="B34" s="240">
        <v>3727</v>
      </c>
      <c r="C34" s="240">
        <v>2000000125392</v>
      </c>
      <c r="D34" s="238" t="s">
        <v>279</v>
      </c>
      <c r="E34" s="238" t="s">
        <v>285</v>
      </c>
      <c r="F34" s="235"/>
      <c r="G34" s="232"/>
      <c r="H34" s="225"/>
    </row>
    <row r="35" spans="1:8" ht="14">
      <c r="A35" s="213">
        <v>28</v>
      </c>
      <c r="B35" s="240">
        <v>3724</v>
      </c>
      <c r="C35" s="240">
        <v>2000000125448</v>
      </c>
      <c r="D35" s="238" t="s">
        <v>279</v>
      </c>
      <c r="E35" s="238" t="s">
        <v>286</v>
      </c>
      <c r="F35" s="235"/>
      <c r="G35" s="232"/>
      <c r="H35" s="225"/>
    </row>
    <row r="36" spans="1:8" ht="14">
      <c r="A36" s="213">
        <v>29</v>
      </c>
      <c r="B36" s="240">
        <v>4764</v>
      </c>
      <c r="C36" s="240">
        <v>2000000125233</v>
      </c>
      <c r="D36" s="238" t="s">
        <v>279</v>
      </c>
      <c r="E36" s="238" t="s">
        <v>287</v>
      </c>
      <c r="F36" s="236">
        <v>1</v>
      </c>
      <c r="G36" s="233">
        <v>23376</v>
      </c>
      <c r="H36" s="225"/>
    </row>
    <row r="37" spans="1:8">
      <c r="A37" s="213">
        <v>30</v>
      </c>
      <c r="B37" s="241">
        <v>279</v>
      </c>
      <c r="C37" s="241">
        <v>2000000125129</v>
      </c>
      <c r="D37" s="238" t="s">
        <v>288</v>
      </c>
      <c r="E37" s="238" t="s">
        <v>289</v>
      </c>
      <c r="F37" s="235"/>
      <c r="G37" s="232"/>
      <c r="H37" s="225"/>
    </row>
    <row r="38" spans="1:8" ht="14">
      <c r="A38" s="213">
        <v>31</v>
      </c>
      <c r="B38" s="240">
        <v>4980</v>
      </c>
      <c r="C38" s="240">
        <v>2000000125220</v>
      </c>
      <c r="D38" s="238" t="s">
        <v>288</v>
      </c>
      <c r="E38" s="238" t="s">
        <v>290</v>
      </c>
      <c r="F38" s="235"/>
      <c r="G38" s="232"/>
      <c r="H38" s="225"/>
    </row>
    <row r="39" spans="1:8" ht="14">
      <c r="A39" s="213">
        <v>32</v>
      </c>
      <c r="B39" s="240">
        <v>24906</v>
      </c>
      <c r="C39" s="240">
        <v>2000000125611</v>
      </c>
      <c r="D39" s="238" t="s">
        <v>291</v>
      </c>
      <c r="E39" s="238" t="s">
        <v>292</v>
      </c>
      <c r="F39" s="235"/>
      <c r="G39" s="232"/>
      <c r="H39" s="225"/>
    </row>
    <row r="40" spans="1:8" ht="14">
      <c r="A40" s="213">
        <v>33</v>
      </c>
      <c r="B40" s="240">
        <v>11306</v>
      </c>
      <c r="C40" s="240">
        <v>2000000125507</v>
      </c>
      <c r="D40" s="238" t="s">
        <v>291</v>
      </c>
      <c r="E40" s="238" t="s">
        <v>293</v>
      </c>
      <c r="F40" s="235"/>
      <c r="G40" s="232"/>
      <c r="H40" s="225"/>
    </row>
    <row r="41" spans="1:8" ht="14">
      <c r="A41" s="213">
        <v>34</v>
      </c>
      <c r="B41" s="240">
        <v>280</v>
      </c>
      <c r="C41" s="240">
        <v>2000000125174</v>
      </c>
      <c r="D41" s="238" t="s">
        <v>291</v>
      </c>
      <c r="E41" s="238" t="s">
        <v>294</v>
      </c>
      <c r="F41" s="235"/>
      <c r="G41" s="232"/>
      <c r="H41" s="225"/>
    </row>
    <row r="42" spans="1:8" ht="14">
      <c r="A42" s="213">
        <v>35</v>
      </c>
      <c r="B42" s="240">
        <v>9230</v>
      </c>
      <c r="C42" s="240">
        <v>2000000225467</v>
      </c>
      <c r="D42" s="238" t="s">
        <v>291</v>
      </c>
      <c r="E42" s="238" t="s">
        <v>295</v>
      </c>
      <c r="F42" s="235"/>
      <c r="G42" s="232"/>
      <c r="H42" s="225"/>
    </row>
    <row r="43" spans="1:8" ht="14">
      <c r="A43" s="213">
        <v>36</v>
      </c>
      <c r="B43" s="240">
        <v>3816</v>
      </c>
      <c r="C43" s="240">
        <v>2000000225340</v>
      </c>
      <c r="D43" s="238" t="s">
        <v>291</v>
      </c>
      <c r="E43" s="238" t="s">
        <v>296</v>
      </c>
      <c r="F43" s="235"/>
      <c r="G43" s="232"/>
      <c r="H43" s="225"/>
    </row>
    <row r="44" spans="1:8" ht="14">
      <c r="A44" s="213">
        <v>37</v>
      </c>
      <c r="B44" s="240">
        <v>14246</v>
      </c>
      <c r="C44" s="240">
        <v>2000000525583</v>
      </c>
      <c r="D44" s="238" t="s">
        <v>291</v>
      </c>
      <c r="E44" s="238" t="s">
        <v>297</v>
      </c>
      <c r="F44" s="235"/>
      <c r="G44" s="232"/>
      <c r="H44" s="225"/>
    </row>
    <row r="45" spans="1:8" ht="14">
      <c r="A45" s="213">
        <v>38</v>
      </c>
      <c r="B45" s="240">
        <v>11587</v>
      </c>
      <c r="C45" s="240">
        <v>2000000325516</v>
      </c>
      <c r="D45" s="238" t="s">
        <v>291</v>
      </c>
      <c r="E45" s="238" t="s">
        <v>298</v>
      </c>
      <c r="F45" s="235"/>
      <c r="G45" s="232"/>
      <c r="H45" s="225"/>
    </row>
    <row r="46" spans="1:8" ht="14">
      <c r="A46" s="213">
        <v>39</v>
      </c>
      <c r="B46" s="240">
        <v>13482</v>
      </c>
      <c r="C46" s="240">
        <v>2000000125581</v>
      </c>
      <c r="D46" s="238" t="s">
        <v>291</v>
      </c>
      <c r="E46" s="238" t="s">
        <v>299</v>
      </c>
      <c r="F46" s="235"/>
      <c r="G46" s="232"/>
      <c r="H46" s="225"/>
    </row>
    <row r="47" spans="1:8" ht="14">
      <c r="A47" s="213">
        <v>40</v>
      </c>
      <c r="B47" s="240">
        <v>25188</v>
      </c>
      <c r="C47" s="240">
        <v>2000000225634</v>
      </c>
      <c r="D47" s="238" t="s">
        <v>291</v>
      </c>
      <c r="E47" s="238" t="s">
        <v>300</v>
      </c>
      <c r="F47" s="235"/>
      <c r="G47" s="232"/>
      <c r="H47" s="225"/>
    </row>
    <row r="48" spans="1:8" ht="14">
      <c r="A48" s="213">
        <v>41</v>
      </c>
      <c r="B48" s="240">
        <v>25104</v>
      </c>
      <c r="C48" s="240">
        <v>2000000125622</v>
      </c>
      <c r="D48" s="238" t="s">
        <v>291</v>
      </c>
      <c r="E48" s="238" t="s">
        <v>301</v>
      </c>
      <c r="F48" s="235"/>
      <c r="G48" s="232"/>
      <c r="H48" s="225"/>
    </row>
    <row r="49" spans="1:8" ht="26">
      <c r="A49" s="213">
        <v>42</v>
      </c>
      <c r="B49" s="240">
        <v>10665</v>
      </c>
      <c r="C49" s="240">
        <v>2000000725488</v>
      </c>
      <c r="D49" s="238" t="s">
        <v>291</v>
      </c>
      <c r="E49" s="238" t="s">
        <v>302</v>
      </c>
      <c r="F49" s="235"/>
      <c r="G49" s="232"/>
      <c r="H49" s="225"/>
    </row>
    <row r="50" spans="1:8" ht="14">
      <c r="A50" s="213">
        <v>43</v>
      </c>
      <c r="B50" s="240">
        <v>6240</v>
      </c>
      <c r="C50" s="240">
        <v>2000000225441</v>
      </c>
      <c r="D50" s="238" t="s">
        <v>291</v>
      </c>
      <c r="E50" s="238" t="s">
        <v>303</v>
      </c>
      <c r="F50" s="235"/>
      <c r="G50" s="232"/>
      <c r="H50" s="225"/>
    </row>
    <row r="51" spans="1:8" ht="14">
      <c r="A51" s="213">
        <v>44</v>
      </c>
      <c r="B51" s="240">
        <v>7619</v>
      </c>
      <c r="C51" s="240">
        <v>2000000325457</v>
      </c>
      <c r="D51" s="238" t="s">
        <v>291</v>
      </c>
      <c r="E51" s="238" t="s">
        <v>304</v>
      </c>
      <c r="F51" s="235"/>
      <c r="G51" s="232"/>
      <c r="H51" s="225"/>
    </row>
    <row r="52" spans="1:8" ht="14">
      <c r="A52" s="213">
        <v>45</v>
      </c>
      <c r="B52" s="240">
        <v>5617</v>
      </c>
      <c r="C52" s="240">
        <v>2000000225281</v>
      </c>
      <c r="D52" s="238" t="s">
        <v>305</v>
      </c>
      <c r="E52" s="238" t="s">
        <v>306</v>
      </c>
      <c r="F52" s="235"/>
      <c r="G52" s="232"/>
      <c r="H52" s="225"/>
    </row>
    <row r="53" spans="1:8">
      <c r="A53" s="213">
        <v>46</v>
      </c>
      <c r="B53" s="241">
        <v>284</v>
      </c>
      <c r="C53" s="241">
        <v>2000000225193</v>
      </c>
      <c r="D53" s="238" t="s">
        <v>305</v>
      </c>
      <c r="E53" s="238" t="s">
        <v>307</v>
      </c>
      <c r="F53" s="235"/>
      <c r="G53" s="232"/>
      <c r="H53" s="225"/>
    </row>
    <row r="54" spans="1:8" ht="14">
      <c r="A54" s="213">
        <v>47</v>
      </c>
      <c r="B54" s="240">
        <v>4983</v>
      </c>
      <c r="C54" s="240">
        <v>2000000125262</v>
      </c>
      <c r="D54" s="238" t="s">
        <v>305</v>
      </c>
      <c r="E54" s="238" t="s">
        <v>308</v>
      </c>
      <c r="F54" s="235"/>
      <c r="G54" s="232"/>
      <c r="H54" s="225"/>
    </row>
    <row r="55" spans="1:8" ht="14">
      <c r="A55" s="213">
        <v>48</v>
      </c>
      <c r="B55" s="240">
        <v>4984</v>
      </c>
      <c r="C55" s="240">
        <v>2000000325268</v>
      </c>
      <c r="D55" s="238" t="s">
        <v>305</v>
      </c>
      <c r="E55" s="238" t="s">
        <v>309</v>
      </c>
      <c r="F55" s="236">
        <v>1</v>
      </c>
      <c r="G55" s="233">
        <v>23315</v>
      </c>
      <c r="H55" s="225"/>
    </row>
    <row r="56" spans="1:8" ht="14">
      <c r="A56" s="213">
        <v>49</v>
      </c>
      <c r="B56" s="240">
        <v>4989</v>
      </c>
      <c r="C56" s="240">
        <v>2000000525264</v>
      </c>
      <c r="D56" s="238" t="s">
        <v>305</v>
      </c>
      <c r="E56" s="238" t="s">
        <v>310</v>
      </c>
      <c r="F56" s="236">
        <v>1</v>
      </c>
      <c r="G56" s="233">
        <v>23376</v>
      </c>
      <c r="H56" s="225" t="s">
        <v>426</v>
      </c>
    </row>
    <row r="57" spans="1:8" ht="14">
      <c r="A57" s="213">
        <v>50</v>
      </c>
      <c r="B57" s="240">
        <v>12584</v>
      </c>
      <c r="C57" s="240">
        <v>2000000225555</v>
      </c>
      <c r="D57" s="238" t="s">
        <v>305</v>
      </c>
      <c r="E57" s="238" t="s">
        <v>311</v>
      </c>
      <c r="F57" s="235"/>
      <c r="G57" s="232"/>
      <c r="H57" s="225"/>
    </row>
    <row r="58" spans="1:8" ht="14">
      <c r="A58" s="213">
        <v>51</v>
      </c>
      <c r="B58" s="240">
        <v>25198</v>
      </c>
      <c r="C58" s="240">
        <v>2000000325635</v>
      </c>
      <c r="D58" s="238" t="s">
        <v>305</v>
      </c>
      <c r="E58" s="238" t="s">
        <v>312</v>
      </c>
      <c r="F58" s="236">
        <v>1</v>
      </c>
      <c r="G58" s="233">
        <v>23315</v>
      </c>
      <c r="H58" s="225" t="s">
        <v>427</v>
      </c>
    </row>
    <row r="59" spans="1:8" ht="14">
      <c r="A59" s="213">
        <v>52</v>
      </c>
      <c r="B59" s="240">
        <v>8660</v>
      </c>
      <c r="C59" s="240">
        <v>2000000425290</v>
      </c>
      <c r="D59" s="238" t="s">
        <v>305</v>
      </c>
      <c r="E59" s="238" t="s">
        <v>313</v>
      </c>
      <c r="F59" s="235"/>
      <c r="G59" s="232"/>
      <c r="H59" s="225"/>
    </row>
    <row r="60" spans="1:8" ht="14">
      <c r="A60" s="213">
        <v>53</v>
      </c>
      <c r="B60" s="240">
        <v>5788</v>
      </c>
      <c r="C60" s="240">
        <v>2000000125288</v>
      </c>
      <c r="D60" s="238" t="s">
        <v>305</v>
      </c>
      <c r="E60" s="238" t="s">
        <v>314</v>
      </c>
      <c r="F60" s="235"/>
      <c r="G60" s="232"/>
      <c r="H60" s="225"/>
    </row>
    <row r="61" spans="1:8" ht="14">
      <c r="A61" s="213">
        <v>54</v>
      </c>
      <c r="B61" s="240">
        <v>11671</v>
      </c>
      <c r="C61" s="240">
        <v>2000000525512</v>
      </c>
      <c r="D61" s="238" t="s">
        <v>305</v>
      </c>
      <c r="E61" s="238" t="s">
        <v>315</v>
      </c>
      <c r="F61" s="235"/>
      <c r="G61" s="232"/>
      <c r="H61" s="225"/>
    </row>
    <row r="62" spans="1:8" ht="14">
      <c r="A62" s="213">
        <v>55</v>
      </c>
      <c r="B62" s="240">
        <v>10622</v>
      </c>
      <c r="C62" s="240">
        <v>2000000525482</v>
      </c>
      <c r="D62" s="238" t="s">
        <v>305</v>
      </c>
      <c r="E62" s="238" t="s">
        <v>316</v>
      </c>
      <c r="F62" s="235"/>
      <c r="G62" s="232"/>
      <c r="H62" s="225"/>
    </row>
    <row r="63" spans="1:8" ht="14">
      <c r="A63" s="213">
        <v>56</v>
      </c>
      <c r="B63" s="240">
        <v>4319</v>
      </c>
      <c r="C63" s="240">
        <v>2000000325385</v>
      </c>
      <c r="D63" s="238" t="s">
        <v>305</v>
      </c>
      <c r="E63" s="238" t="s">
        <v>317</v>
      </c>
      <c r="F63" s="236">
        <v>1</v>
      </c>
      <c r="G63" s="233">
        <v>23407</v>
      </c>
      <c r="H63" s="225"/>
    </row>
    <row r="64" spans="1:8" ht="14">
      <c r="A64" s="213">
        <v>57</v>
      </c>
      <c r="B64" s="240">
        <v>4248</v>
      </c>
      <c r="C64" s="240">
        <v>2000000325327</v>
      </c>
      <c r="D64" s="238" t="s">
        <v>305</v>
      </c>
      <c r="E64" s="238" t="s">
        <v>318</v>
      </c>
      <c r="F64" s="235"/>
      <c r="G64" s="232"/>
      <c r="H64" s="225"/>
    </row>
    <row r="65" spans="1:8" ht="14">
      <c r="A65" s="213">
        <v>58</v>
      </c>
      <c r="B65" s="240">
        <v>6804</v>
      </c>
      <c r="C65" s="240">
        <v>2000000525440</v>
      </c>
      <c r="D65" s="238" t="s">
        <v>305</v>
      </c>
      <c r="E65" s="238" t="s">
        <v>319</v>
      </c>
      <c r="F65" s="235"/>
      <c r="G65" s="232"/>
      <c r="H65" s="225"/>
    </row>
    <row r="66" spans="1:8" ht="14">
      <c r="A66" s="213">
        <v>59</v>
      </c>
      <c r="B66" s="240">
        <v>12595</v>
      </c>
      <c r="C66" s="240">
        <v>2000000325558</v>
      </c>
      <c r="D66" s="238" t="s">
        <v>305</v>
      </c>
      <c r="E66" s="238" t="s">
        <v>320</v>
      </c>
      <c r="F66" s="235"/>
      <c r="G66" s="232"/>
      <c r="H66" s="225"/>
    </row>
    <row r="67" spans="1:8" ht="14">
      <c r="A67" s="213">
        <v>60</v>
      </c>
      <c r="B67" s="240">
        <v>14568</v>
      </c>
      <c r="C67" s="240">
        <v>2000000125594</v>
      </c>
      <c r="D67" s="238" t="s">
        <v>305</v>
      </c>
      <c r="E67" s="238" t="s">
        <v>321</v>
      </c>
      <c r="F67" s="245">
        <v>1</v>
      </c>
      <c r="G67" s="246">
        <v>23376</v>
      </c>
      <c r="H67" s="225"/>
    </row>
    <row r="68" spans="1:8" ht="14">
      <c r="A68" s="213">
        <v>61</v>
      </c>
      <c r="B68" s="240">
        <v>4326</v>
      </c>
      <c r="C68" s="240">
        <v>2000000125419</v>
      </c>
      <c r="D68" s="238" t="s">
        <v>305</v>
      </c>
      <c r="E68" s="238" t="s">
        <v>322</v>
      </c>
      <c r="F68" s="235"/>
      <c r="G68" s="232"/>
      <c r="H68" s="225"/>
    </row>
    <row r="69" spans="1:8" ht="14">
      <c r="A69" s="213">
        <v>62</v>
      </c>
      <c r="B69" s="240">
        <v>4090</v>
      </c>
      <c r="C69" s="240">
        <v>2000000625267</v>
      </c>
      <c r="D69" s="238" t="s">
        <v>305</v>
      </c>
      <c r="E69" s="238" t="s">
        <v>323</v>
      </c>
      <c r="F69" s="243">
        <v>1</v>
      </c>
      <c r="G69" s="244">
        <v>23284</v>
      </c>
      <c r="H69" s="225"/>
    </row>
    <row r="70" spans="1:8" ht="14">
      <c r="A70" s="213">
        <v>63</v>
      </c>
      <c r="B70" s="240">
        <v>3966</v>
      </c>
      <c r="C70" s="240">
        <v>2000000125044</v>
      </c>
      <c r="D70" s="238" t="s">
        <v>305</v>
      </c>
      <c r="E70" s="238" t="s">
        <v>324</v>
      </c>
      <c r="F70" s="237">
        <v>1</v>
      </c>
      <c r="G70" s="234">
        <v>23345</v>
      </c>
      <c r="H70" s="225"/>
    </row>
    <row r="71" spans="1:8" ht="14">
      <c r="A71" s="213">
        <v>64</v>
      </c>
      <c r="B71" s="240">
        <v>15468</v>
      </c>
      <c r="C71" s="240">
        <v>2000000125608</v>
      </c>
      <c r="D71" s="238" t="s">
        <v>305</v>
      </c>
      <c r="E71" s="238" t="s">
        <v>325</v>
      </c>
      <c r="F71" s="235"/>
      <c r="G71" s="232"/>
      <c r="H71" s="225"/>
    </row>
    <row r="72" spans="1:8" ht="14">
      <c r="A72" s="213">
        <v>65</v>
      </c>
      <c r="B72" s="240">
        <v>4091</v>
      </c>
      <c r="C72" s="240">
        <v>2000000425199</v>
      </c>
      <c r="D72" s="238" t="s">
        <v>305</v>
      </c>
      <c r="E72" s="238" t="s">
        <v>326</v>
      </c>
      <c r="F72" s="235"/>
      <c r="G72" s="232"/>
      <c r="H72" s="225"/>
    </row>
    <row r="73" spans="1:8" ht="14">
      <c r="A73" s="213">
        <v>66</v>
      </c>
      <c r="B73" s="240">
        <v>4246</v>
      </c>
      <c r="C73" s="240">
        <v>2000000725260</v>
      </c>
      <c r="D73" s="238" t="s">
        <v>305</v>
      </c>
      <c r="E73" s="238" t="s">
        <v>327</v>
      </c>
      <c r="F73" s="235"/>
      <c r="G73" s="232"/>
      <c r="H73" s="225"/>
    </row>
    <row r="74" spans="1:8" ht="14">
      <c r="A74" s="213">
        <v>67</v>
      </c>
      <c r="B74" s="240">
        <v>4768</v>
      </c>
      <c r="C74" s="240">
        <v>2000000125275</v>
      </c>
      <c r="D74" s="238" t="s">
        <v>305</v>
      </c>
      <c r="E74" s="238" t="s">
        <v>328</v>
      </c>
      <c r="F74" s="235"/>
      <c r="G74" s="232"/>
      <c r="H74" s="225"/>
    </row>
    <row r="75" spans="1:8" ht="26">
      <c r="A75" s="213">
        <v>68</v>
      </c>
      <c r="B75" s="240">
        <v>11970</v>
      </c>
      <c r="C75" s="240">
        <v>2000000125536</v>
      </c>
      <c r="D75" s="238" t="s">
        <v>305</v>
      </c>
      <c r="E75" s="238" t="s">
        <v>329</v>
      </c>
      <c r="F75" s="235"/>
      <c r="G75" s="232"/>
      <c r="H75" s="225"/>
    </row>
    <row r="76" spans="1:8" ht="14">
      <c r="A76" s="213">
        <v>69</v>
      </c>
      <c r="B76" s="240">
        <v>10281</v>
      </c>
      <c r="C76" s="240">
        <v>2000000125480</v>
      </c>
      <c r="D76" s="238" t="s">
        <v>305</v>
      </c>
      <c r="E76" s="238" t="s">
        <v>330</v>
      </c>
      <c r="F76" s="235"/>
      <c r="G76" s="232"/>
      <c r="H76" s="225"/>
    </row>
    <row r="77" spans="1:8" ht="26">
      <c r="A77" s="213">
        <v>70</v>
      </c>
      <c r="B77" s="240">
        <v>4875</v>
      </c>
      <c r="C77" s="240">
        <v>2000000225412</v>
      </c>
      <c r="D77" s="238" t="s">
        <v>305</v>
      </c>
      <c r="E77" s="238" t="s">
        <v>331</v>
      </c>
      <c r="F77" s="236">
        <v>1</v>
      </c>
      <c r="G77" s="233">
        <v>23376</v>
      </c>
      <c r="H77" s="225"/>
    </row>
    <row r="78" spans="1:8" ht="14">
      <c r="A78" s="213">
        <v>71</v>
      </c>
      <c r="B78" s="240">
        <v>4838</v>
      </c>
      <c r="C78" s="240">
        <v>2000000125389</v>
      </c>
      <c r="D78" s="238" t="s">
        <v>305</v>
      </c>
      <c r="E78" s="238" t="s">
        <v>332</v>
      </c>
      <c r="F78" s="235"/>
      <c r="G78" s="232"/>
      <c r="H78" s="225"/>
    </row>
    <row r="79" spans="1:8" ht="14">
      <c r="A79" s="213">
        <v>72</v>
      </c>
      <c r="B79" s="240">
        <v>4247</v>
      </c>
      <c r="C79" s="240">
        <v>2000000225311</v>
      </c>
      <c r="D79" s="238" t="s">
        <v>305</v>
      </c>
      <c r="E79" s="238" t="s">
        <v>333</v>
      </c>
      <c r="F79" s="235"/>
      <c r="G79" s="232"/>
      <c r="H79" s="225"/>
    </row>
    <row r="80" spans="1:8" ht="14">
      <c r="A80" s="213">
        <v>73</v>
      </c>
      <c r="B80" s="240">
        <v>4911</v>
      </c>
      <c r="C80" s="240">
        <v>2000000125435</v>
      </c>
      <c r="D80" s="238" t="s">
        <v>305</v>
      </c>
      <c r="E80" s="238" t="s">
        <v>334</v>
      </c>
      <c r="F80" s="235"/>
      <c r="G80" s="232"/>
      <c r="H80" s="225"/>
    </row>
    <row r="81" spans="1:8" ht="14">
      <c r="A81" s="213">
        <v>74</v>
      </c>
      <c r="B81" s="240">
        <v>4404</v>
      </c>
      <c r="C81" s="240">
        <v>2000000325297</v>
      </c>
      <c r="D81" s="238" t="s">
        <v>305</v>
      </c>
      <c r="E81" s="238" t="s">
        <v>335</v>
      </c>
      <c r="F81" s="245">
        <v>1</v>
      </c>
      <c r="G81" s="246">
        <v>23376</v>
      </c>
      <c r="H81" s="225"/>
    </row>
    <row r="82" spans="1:8" ht="14">
      <c r="A82" s="213">
        <v>75</v>
      </c>
      <c r="B82" s="240">
        <v>4092</v>
      </c>
      <c r="C82" s="240">
        <v>2000000325196</v>
      </c>
      <c r="D82" s="238" t="s">
        <v>305</v>
      </c>
      <c r="E82" s="238" t="s">
        <v>336</v>
      </c>
      <c r="F82" s="245">
        <v>1</v>
      </c>
      <c r="G82" s="246">
        <v>23376</v>
      </c>
      <c r="H82" s="225"/>
    </row>
    <row r="83" spans="1:8" ht="26">
      <c r="A83" s="213">
        <v>76</v>
      </c>
      <c r="B83" s="240">
        <v>12256</v>
      </c>
      <c r="C83" s="240">
        <v>2000000125549</v>
      </c>
      <c r="D83" s="238" t="s">
        <v>305</v>
      </c>
      <c r="E83" s="238" t="s">
        <v>337</v>
      </c>
      <c r="F83" s="235"/>
      <c r="G83" s="232"/>
      <c r="H83" s="225"/>
    </row>
    <row r="84" spans="1:8" ht="14">
      <c r="A84" s="213">
        <v>77</v>
      </c>
      <c r="B84" s="240">
        <v>4403</v>
      </c>
      <c r="C84" s="240">
        <v>2000000125246</v>
      </c>
      <c r="D84" s="238" t="s">
        <v>305</v>
      </c>
      <c r="E84" s="238" t="s">
        <v>338</v>
      </c>
      <c r="F84" s="235"/>
      <c r="G84" s="232"/>
      <c r="H84" s="225"/>
    </row>
    <row r="85" spans="1:8" ht="14">
      <c r="A85" s="213">
        <v>78</v>
      </c>
      <c r="B85" s="240">
        <v>5698</v>
      </c>
      <c r="C85" s="240">
        <v>2000000125363</v>
      </c>
      <c r="D85" s="238" t="s">
        <v>339</v>
      </c>
      <c r="E85" s="238" t="s">
        <v>340</v>
      </c>
      <c r="F85" s="235"/>
      <c r="G85" s="232"/>
      <c r="H85" s="225"/>
    </row>
    <row r="86" spans="1:8" ht="14">
      <c r="A86" s="213">
        <v>79</v>
      </c>
      <c r="B86" s="240">
        <v>10767</v>
      </c>
      <c r="C86" s="240">
        <v>2000000925484</v>
      </c>
      <c r="D86" s="238" t="s">
        <v>339</v>
      </c>
      <c r="E86" s="238" t="s">
        <v>341</v>
      </c>
      <c r="F86" s="235"/>
      <c r="G86" s="232"/>
      <c r="H86" s="225"/>
    </row>
    <row r="87" spans="1:8">
      <c r="A87" s="213">
        <v>80</v>
      </c>
      <c r="B87" s="241">
        <v>281</v>
      </c>
      <c r="C87" s="241">
        <v>2000000225177</v>
      </c>
      <c r="D87" s="238" t="s">
        <v>339</v>
      </c>
      <c r="E87" s="238" t="s">
        <v>342</v>
      </c>
      <c r="F87" s="235"/>
      <c r="G87" s="232"/>
      <c r="H87" s="225"/>
    </row>
    <row r="88" spans="1:8" ht="14">
      <c r="A88" s="213">
        <v>81</v>
      </c>
      <c r="B88" s="240">
        <v>12309</v>
      </c>
      <c r="C88" s="240">
        <v>2000000225542</v>
      </c>
      <c r="D88" s="238" t="s">
        <v>339</v>
      </c>
      <c r="E88" s="238" t="s">
        <v>343</v>
      </c>
      <c r="F88" s="235"/>
      <c r="G88" s="232"/>
      <c r="H88" s="225"/>
    </row>
    <row r="89" spans="1:8" ht="14">
      <c r="A89" s="213">
        <v>82</v>
      </c>
      <c r="B89" s="240">
        <v>10603</v>
      </c>
      <c r="C89" s="240">
        <v>2000000325486</v>
      </c>
      <c r="D89" s="238" t="s">
        <v>339</v>
      </c>
      <c r="E89" s="238" t="s">
        <v>344</v>
      </c>
      <c r="F89" s="235"/>
      <c r="G89" s="232"/>
      <c r="H89" s="225"/>
    </row>
    <row r="90" spans="1:8" ht="14">
      <c r="A90" s="213">
        <v>83</v>
      </c>
      <c r="B90" s="240">
        <v>4733</v>
      </c>
      <c r="C90" s="240">
        <v>2000000225278</v>
      </c>
      <c r="D90" s="238" t="s">
        <v>339</v>
      </c>
      <c r="E90" s="238" t="s">
        <v>345</v>
      </c>
      <c r="F90" s="235"/>
      <c r="G90" s="232"/>
      <c r="H90" s="225"/>
    </row>
    <row r="91" spans="1:8" ht="14">
      <c r="A91" s="213">
        <v>84</v>
      </c>
      <c r="B91" s="240">
        <v>11872</v>
      </c>
      <c r="C91" s="240">
        <v>2000000125523</v>
      </c>
      <c r="D91" s="238" t="s">
        <v>339</v>
      </c>
      <c r="E91" s="238" t="s">
        <v>346</v>
      </c>
      <c r="F91" s="236">
        <v>1</v>
      </c>
      <c r="G91" s="233">
        <v>23376</v>
      </c>
      <c r="H91" s="225"/>
    </row>
    <row r="92" spans="1:8" ht="26">
      <c r="A92" s="213">
        <v>85</v>
      </c>
      <c r="B92" s="240">
        <v>10962</v>
      </c>
      <c r="C92" s="240">
        <v>2000000225496</v>
      </c>
      <c r="D92" s="238" t="s">
        <v>339</v>
      </c>
      <c r="E92" s="238" t="s">
        <v>347</v>
      </c>
      <c r="F92" s="235"/>
      <c r="G92" s="232"/>
      <c r="H92" s="225"/>
    </row>
    <row r="93" spans="1:8" ht="14">
      <c r="A93" s="213">
        <v>86</v>
      </c>
      <c r="B93" s="240">
        <v>11972</v>
      </c>
      <c r="C93" s="240">
        <v>2000000225539</v>
      </c>
      <c r="D93" s="238" t="s">
        <v>339</v>
      </c>
      <c r="E93" s="238" t="s">
        <v>348</v>
      </c>
      <c r="F93" s="235"/>
      <c r="G93" s="232"/>
      <c r="H93" s="225"/>
    </row>
    <row r="94" spans="1:8" ht="14">
      <c r="A94" s="213">
        <v>87</v>
      </c>
      <c r="B94" s="240">
        <v>4767</v>
      </c>
      <c r="C94" s="240">
        <v>2000000525293</v>
      </c>
      <c r="D94" s="238" t="s">
        <v>339</v>
      </c>
      <c r="E94" s="238" t="s">
        <v>349</v>
      </c>
      <c r="F94" s="235"/>
      <c r="G94" s="232"/>
      <c r="H94" s="225"/>
    </row>
    <row r="95" spans="1:8" ht="26">
      <c r="A95" s="213">
        <v>88</v>
      </c>
      <c r="B95" s="240">
        <v>10174</v>
      </c>
      <c r="C95" s="240">
        <v>2000000225470</v>
      </c>
      <c r="D95" s="238" t="s">
        <v>339</v>
      </c>
      <c r="E95" s="238" t="s">
        <v>350</v>
      </c>
      <c r="F95" s="235"/>
      <c r="G95" s="232"/>
      <c r="H95" s="225"/>
    </row>
    <row r="96" spans="1:8" ht="14">
      <c r="A96" s="213">
        <v>89</v>
      </c>
      <c r="B96" s="240">
        <v>12316</v>
      </c>
      <c r="C96" s="240">
        <v>2000000325545</v>
      </c>
      <c r="D96" s="238" t="s">
        <v>339</v>
      </c>
      <c r="E96" s="238" t="s">
        <v>351</v>
      </c>
      <c r="F96" s="236">
        <v>1</v>
      </c>
      <c r="G96" s="233">
        <v>23284</v>
      </c>
      <c r="H96" s="225"/>
    </row>
    <row r="97" spans="1:8" ht="14">
      <c r="A97" s="213">
        <v>90</v>
      </c>
      <c r="B97" s="240">
        <v>13588</v>
      </c>
      <c r="C97" s="240">
        <v>2000000425580</v>
      </c>
      <c r="D97" s="238" t="s">
        <v>339</v>
      </c>
      <c r="E97" s="238" t="s">
        <v>352</v>
      </c>
      <c r="F97" s="235"/>
      <c r="G97" s="232"/>
      <c r="H97" s="225"/>
    </row>
    <row r="98" spans="1:8" ht="26">
      <c r="A98" s="213">
        <v>91</v>
      </c>
      <c r="B98" s="240">
        <v>13280</v>
      </c>
      <c r="C98" s="240">
        <v>2000000125578</v>
      </c>
      <c r="D98" s="238" t="s">
        <v>339</v>
      </c>
      <c r="E98" s="238" t="s">
        <v>353</v>
      </c>
      <c r="F98" s="235"/>
      <c r="G98" s="232"/>
      <c r="H98" s="225"/>
    </row>
    <row r="99" spans="1:8" ht="26">
      <c r="A99" s="213">
        <v>92</v>
      </c>
      <c r="B99" s="240">
        <v>4912</v>
      </c>
      <c r="C99" s="240">
        <v>2000000225438</v>
      </c>
      <c r="D99" s="238" t="s">
        <v>339</v>
      </c>
      <c r="E99" s="238" t="s">
        <v>354</v>
      </c>
      <c r="F99" s="235"/>
      <c r="G99" s="232"/>
      <c r="H99" s="225"/>
    </row>
    <row r="100" spans="1:8" ht="14">
      <c r="A100" s="213">
        <v>93</v>
      </c>
      <c r="B100" s="240">
        <v>4876</v>
      </c>
      <c r="C100" s="240">
        <v>2000000325415</v>
      </c>
      <c r="D100" s="238" t="s">
        <v>339</v>
      </c>
      <c r="E100" s="238" t="s">
        <v>355</v>
      </c>
      <c r="F100" s="235"/>
      <c r="G100" s="232"/>
      <c r="H100" s="225"/>
    </row>
    <row r="101" spans="1:8" ht="26">
      <c r="A101" s="213">
        <v>94</v>
      </c>
      <c r="B101" s="240">
        <v>4913</v>
      </c>
      <c r="C101" s="240">
        <v>2000000325431</v>
      </c>
      <c r="D101" s="238" t="s">
        <v>339</v>
      </c>
      <c r="E101" s="238" t="s">
        <v>356</v>
      </c>
      <c r="F101" s="235"/>
      <c r="G101" s="232"/>
      <c r="H101" s="225"/>
    </row>
    <row r="102" spans="1:8">
      <c r="A102" s="213">
        <v>95</v>
      </c>
      <c r="B102" s="241">
        <v>282</v>
      </c>
      <c r="C102" s="241">
        <v>2000000125190</v>
      </c>
      <c r="D102" s="238" t="s">
        <v>357</v>
      </c>
      <c r="E102" s="238" t="s">
        <v>358</v>
      </c>
      <c r="F102" s="235"/>
      <c r="G102" s="232"/>
      <c r="H102" s="225"/>
    </row>
    <row r="103" spans="1:8" ht="14">
      <c r="A103" s="213">
        <v>96</v>
      </c>
      <c r="B103" s="240">
        <v>25225</v>
      </c>
      <c r="C103" s="240">
        <v>2000000425636</v>
      </c>
      <c r="D103" s="238" t="s">
        <v>357</v>
      </c>
      <c r="E103" s="238" t="s">
        <v>359</v>
      </c>
      <c r="F103" s="235"/>
      <c r="G103" s="232"/>
      <c r="H103" s="225"/>
    </row>
    <row r="104" spans="1:8" ht="14">
      <c r="A104" s="213">
        <v>97</v>
      </c>
      <c r="B104" s="240">
        <v>7221</v>
      </c>
      <c r="C104" s="240">
        <v>2000000325428</v>
      </c>
      <c r="D104" s="238" t="s">
        <v>357</v>
      </c>
      <c r="E104" s="238" t="s">
        <v>360</v>
      </c>
      <c r="F104" s="235"/>
      <c r="G104" s="232"/>
      <c r="H104" s="225"/>
    </row>
    <row r="105" spans="1:8" ht="14">
      <c r="A105" s="213">
        <v>98</v>
      </c>
      <c r="B105" s="240">
        <v>5615</v>
      </c>
      <c r="C105" s="240">
        <v>2000000225294</v>
      </c>
      <c r="D105" s="238" t="s">
        <v>357</v>
      </c>
      <c r="E105" s="238" t="s">
        <v>361</v>
      </c>
      <c r="F105" s="235"/>
      <c r="G105" s="232"/>
      <c r="H105" s="225"/>
    </row>
    <row r="106" spans="1:8" ht="14">
      <c r="A106" s="213">
        <v>99</v>
      </c>
      <c r="B106" s="240">
        <v>4323</v>
      </c>
      <c r="C106" s="240">
        <v>2000000225366</v>
      </c>
      <c r="D106" s="238" t="s">
        <v>357</v>
      </c>
      <c r="E106" s="238" t="s">
        <v>362</v>
      </c>
      <c r="F106" s="235"/>
      <c r="G106" s="232"/>
      <c r="H106" s="225"/>
    </row>
    <row r="107" spans="1:8" ht="14">
      <c r="A107" s="213">
        <v>100</v>
      </c>
      <c r="B107" s="240">
        <v>4244</v>
      </c>
      <c r="C107" s="240">
        <v>2000000425261</v>
      </c>
      <c r="D107" s="238" t="s">
        <v>357</v>
      </c>
      <c r="E107" s="238" t="s">
        <v>363</v>
      </c>
      <c r="F107" s="235"/>
      <c r="G107" s="232"/>
      <c r="H107" s="225"/>
    </row>
    <row r="108" spans="1:8" ht="14">
      <c r="A108" s="213">
        <v>101</v>
      </c>
      <c r="B108" s="240">
        <v>4245</v>
      </c>
      <c r="C108" s="240">
        <v>2000000125321</v>
      </c>
      <c r="D108" s="238" t="s">
        <v>357</v>
      </c>
      <c r="E108" s="238" t="s">
        <v>364</v>
      </c>
      <c r="F108" s="235"/>
      <c r="G108" s="232"/>
      <c r="H108" s="225"/>
    </row>
    <row r="109" spans="1:8" ht="14">
      <c r="A109" s="213">
        <v>102</v>
      </c>
      <c r="B109" s="240">
        <v>4314</v>
      </c>
      <c r="C109" s="240">
        <v>2000000225379</v>
      </c>
      <c r="D109" s="238" t="s">
        <v>357</v>
      </c>
      <c r="E109" s="238" t="s">
        <v>365</v>
      </c>
      <c r="F109" s="235"/>
      <c r="G109" s="232"/>
      <c r="H109" s="225"/>
    </row>
    <row r="110" spans="1:8">
      <c r="A110" s="213">
        <v>103</v>
      </c>
      <c r="B110" s="241">
        <v>2939</v>
      </c>
      <c r="C110" s="241">
        <v>2000000325372</v>
      </c>
      <c r="D110" s="238" t="s">
        <v>366</v>
      </c>
      <c r="E110" s="238" t="s">
        <v>367</v>
      </c>
      <c r="F110" s="235"/>
      <c r="G110" s="232"/>
      <c r="H110" s="225"/>
    </row>
    <row r="111" spans="1:8">
      <c r="A111" s="213">
        <v>104</v>
      </c>
      <c r="B111" s="241">
        <v>15547</v>
      </c>
      <c r="C111" s="241">
        <v>2000000225601</v>
      </c>
      <c r="D111" s="238" t="s">
        <v>366</v>
      </c>
      <c r="E111" s="238" t="s">
        <v>368</v>
      </c>
      <c r="F111" s="235"/>
      <c r="G111" s="232"/>
      <c r="H111" s="225"/>
    </row>
    <row r="112" spans="1:8" ht="14">
      <c r="A112" s="213">
        <v>105</v>
      </c>
      <c r="B112" s="240">
        <v>11659</v>
      </c>
      <c r="C112" s="240">
        <v>2000000425519</v>
      </c>
      <c r="D112" s="238" t="s">
        <v>366</v>
      </c>
      <c r="E112" s="238" t="s">
        <v>369</v>
      </c>
      <c r="F112" s="235"/>
      <c r="G112" s="232"/>
      <c r="H112" s="225"/>
    </row>
    <row r="113" spans="6:6">
      <c r="F113" s="247">
        <f>SUM(F8:F112)</f>
        <v>14</v>
      </c>
    </row>
  </sheetData>
  <mergeCells count="2">
    <mergeCell ref="A2:E2"/>
    <mergeCell ref="A1:E1"/>
  </mergeCells>
  <pageMargins left="0.7" right="0.7" top="0.75" bottom="0.75" header="0.3" footer="0.3"/>
  <pageSetup paperSize="9" orientation="portrait" vertic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0"/>
  <sheetViews>
    <sheetView topLeftCell="A10" workbookViewId="0">
      <selection activeCell="E16" sqref="E16"/>
    </sheetView>
  </sheetViews>
  <sheetFormatPr defaultColWidth="28.26953125" defaultRowHeight="13"/>
  <cols>
    <col min="1" max="1" width="6.90625" style="207" customWidth="1"/>
    <col min="2" max="2" width="8.26953125" style="207" customWidth="1"/>
    <col min="3" max="3" width="12.7265625" style="207" customWidth="1"/>
    <col min="4" max="4" width="37.36328125" style="207" customWidth="1"/>
    <col min="5" max="5" width="18.26953125" style="207" customWidth="1"/>
    <col min="6" max="6" width="15.90625" style="207" customWidth="1"/>
    <col min="7" max="16384" width="28.26953125" style="207"/>
  </cols>
  <sheetData>
    <row r="1" spans="1:6">
      <c r="A1" s="220" t="s">
        <v>386</v>
      </c>
      <c r="B1" s="220"/>
    </row>
    <row r="2" spans="1:6">
      <c r="A2" s="220" t="s">
        <v>549</v>
      </c>
      <c r="B2" s="220"/>
    </row>
    <row r="3" spans="1:6">
      <c r="A3" s="220" t="s">
        <v>550</v>
      </c>
      <c r="B3" s="220"/>
    </row>
    <row r="5" spans="1:6" ht="35.25" customHeight="1">
      <c r="A5" s="201" t="s">
        <v>548</v>
      </c>
      <c r="B5" s="221" t="s">
        <v>543</v>
      </c>
      <c r="C5" s="201" t="s">
        <v>387</v>
      </c>
      <c r="D5" s="204" t="s">
        <v>388</v>
      </c>
      <c r="E5" s="205" t="s">
        <v>423</v>
      </c>
      <c r="F5" s="224" t="s">
        <v>424</v>
      </c>
    </row>
    <row r="6" spans="1:6">
      <c r="A6" s="202">
        <v>1</v>
      </c>
      <c r="B6" s="222">
        <v>3255</v>
      </c>
      <c r="C6" s="203" t="s">
        <v>389</v>
      </c>
      <c r="D6" s="206" t="s">
        <v>390</v>
      </c>
      <c r="E6" s="223"/>
      <c r="F6" s="223"/>
    </row>
    <row r="7" spans="1:6">
      <c r="A7" s="202">
        <v>2</v>
      </c>
      <c r="B7" s="222">
        <v>3241</v>
      </c>
      <c r="C7" s="203" t="s">
        <v>391</v>
      </c>
      <c r="D7" s="206" t="s">
        <v>392</v>
      </c>
      <c r="E7" s="223"/>
      <c r="F7" s="223"/>
    </row>
    <row r="8" spans="1:6">
      <c r="A8" s="202">
        <v>3</v>
      </c>
      <c r="B8" s="222">
        <v>2243</v>
      </c>
      <c r="C8" s="203" t="s">
        <v>393</v>
      </c>
      <c r="D8" s="206" t="s">
        <v>394</v>
      </c>
      <c r="E8" s="223"/>
      <c r="F8" s="223"/>
    </row>
    <row r="9" spans="1:6">
      <c r="A9" s="202">
        <v>4</v>
      </c>
      <c r="B9" s="222">
        <v>2233</v>
      </c>
      <c r="C9" s="203" t="s">
        <v>393</v>
      </c>
      <c r="D9" s="206" t="s">
        <v>395</v>
      </c>
      <c r="E9" s="223"/>
      <c r="F9" s="223"/>
    </row>
    <row r="10" spans="1:6">
      <c r="A10" s="202">
        <v>5</v>
      </c>
      <c r="B10" s="222">
        <v>3234</v>
      </c>
      <c r="C10" s="203" t="s">
        <v>396</v>
      </c>
      <c r="D10" s="206" t="s">
        <v>397</v>
      </c>
      <c r="E10" s="223"/>
      <c r="F10" s="223"/>
    </row>
    <row r="11" spans="1:6">
      <c r="A11" s="202">
        <v>6</v>
      </c>
      <c r="B11" s="222">
        <v>2193</v>
      </c>
      <c r="C11" s="203" t="s">
        <v>396</v>
      </c>
      <c r="D11" s="206" t="s">
        <v>398</v>
      </c>
      <c r="E11" s="223"/>
      <c r="F11" s="223"/>
    </row>
    <row r="12" spans="1:6">
      <c r="A12" s="202">
        <v>7</v>
      </c>
      <c r="B12" s="222">
        <v>2907</v>
      </c>
      <c r="C12" s="203" t="s">
        <v>399</v>
      </c>
      <c r="D12" s="206" t="s">
        <v>400</v>
      </c>
      <c r="E12" s="223"/>
      <c r="F12" s="223"/>
    </row>
    <row r="13" spans="1:6">
      <c r="A13" s="202">
        <v>8</v>
      </c>
      <c r="B13" s="222">
        <v>2884</v>
      </c>
      <c r="C13" s="203" t="s">
        <v>399</v>
      </c>
      <c r="D13" s="206" t="s">
        <v>401</v>
      </c>
      <c r="E13" s="223"/>
      <c r="F13" s="223"/>
    </row>
    <row r="14" spans="1:6">
      <c r="A14" s="202">
        <v>9</v>
      </c>
      <c r="B14" s="222">
        <v>2943</v>
      </c>
      <c r="C14" s="203" t="s">
        <v>399</v>
      </c>
      <c r="D14" s="206" t="s">
        <v>402</v>
      </c>
      <c r="E14" s="223"/>
      <c r="F14" s="223"/>
    </row>
    <row r="15" spans="1:6">
      <c r="A15" s="202">
        <v>10</v>
      </c>
      <c r="B15" s="222">
        <v>2903</v>
      </c>
      <c r="C15" s="203" t="s">
        <v>399</v>
      </c>
      <c r="D15" s="206" t="s">
        <v>403</v>
      </c>
      <c r="E15" s="223"/>
      <c r="F15" s="223"/>
    </row>
    <row r="16" spans="1:6">
      <c r="A16" s="202">
        <v>11</v>
      </c>
      <c r="B16" s="222">
        <v>2914</v>
      </c>
      <c r="C16" s="203" t="s">
        <v>399</v>
      </c>
      <c r="D16" s="206" t="s">
        <v>404</v>
      </c>
      <c r="E16" s="223"/>
      <c r="F16" s="223"/>
    </row>
    <row r="17" spans="1:6">
      <c r="A17" s="202">
        <v>12</v>
      </c>
      <c r="B17" s="222">
        <v>2889</v>
      </c>
      <c r="C17" s="203" t="s">
        <v>405</v>
      </c>
      <c r="D17" s="206" t="s">
        <v>406</v>
      </c>
      <c r="E17" s="223"/>
      <c r="F17" s="223"/>
    </row>
    <row r="18" spans="1:6">
      <c r="A18" s="202">
        <v>13</v>
      </c>
      <c r="B18" s="222">
        <v>2931</v>
      </c>
      <c r="C18" s="203" t="s">
        <v>405</v>
      </c>
      <c r="D18" s="206" t="s">
        <v>407</v>
      </c>
      <c r="E18" s="223"/>
      <c r="F18" s="223"/>
    </row>
    <row r="19" spans="1:6">
      <c r="A19" s="202">
        <v>14</v>
      </c>
      <c r="B19" s="222">
        <v>2955</v>
      </c>
      <c r="C19" s="203" t="s">
        <v>405</v>
      </c>
      <c r="D19" s="206" t="s">
        <v>408</v>
      </c>
      <c r="E19" s="223"/>
      <c r="F19" s="223"/>
    </row>
    <row r="20" spans="1:6">
      <c r="A20" s="202">
        <v>15</v>
      </c>
      <c r="B20" s="222">
        <v>3222</v>
      </c>
      <c r="C20" s="203" t="s">
        <v>409</v>
      </c>
      <c r="D20" s="206" t="s">
        <v>410</v>
      </c>
      <c r="E20" s="223"/>
      <c r="F20" s="223"/>
    </row>
    <row r="21" spans="1:6">
      <c r="A21" s="202">
        <v>16</v>
      </c>
      <c r="B21" s="222">
        <v>2167</v>
      </c>
      <c r="C21" s="203" t="s">
        <v>409</v>
      </c>
      <c r="D21" s="206" t="s">
        <v>411</v>
      </c>
      <c r="E21" s="223"/>
      <c r="F21" s="223"/>
    </row>
    <row r="22" spans="1:6">
      <c r="A22" s="202">
        <v>17</v>
      </c>
      <c r="B22" s="222">
        <v>3136</v>
      </c>
      <c r="C22" s="203" t="s">
        <v>409</v>
      </c>
      <c r="D22" s="206" t="s">
        <v>412</v>
      </c>
      <c r="E22" s="223"/>
      <c r="F22" s="223"/>
    </row>
    <row r="23" spans="1:6">
      <c r="A23" s="202">
        <v>18</v>
      </c>
      <c r="B23" s="222">
        <v>3203</v>
      </c>
      <c r="C23" s="203" t="s">
        <v>409</v>
      </c>
      <c r="D23" s="206" t="s">
        <v>413</v>
      </c>
      <c r="E23" s="223"/>
      <c r="F23" s="223"/>
    </row>
    <row r="24" spans="1:6">
      <c r="A24" s="202">
        <v>19</v>
      </c>
      <c r="B24" s="222">
        <v>3209</v>
      </c>
      <c r="C24" s="203" t="s">
        <v>409</v>
      </c>
      <c r="D24" s="206" t="s">
        <v>414</v>
      </c>
      <c r="E24" s="223"/>
      <c r="F24" s="223"/>
    </row>
    <row r="25" spans="1:6">
      <c r="A25" s="202">
        <v>20</v>
      </c>
      <c r="B25" s="222">
        <v>3196</v>
      </c>
      <c r="C25" s="203" t="s">
        <v>409</v>
      </c>
      <c r="D25" s="206" t="s">
        <v>415</v>
      </c>
      <c r="E25" s="223"/>
      <c r="F25" s="223"/>
    </row>
    <row r="26" spans="1:6">
      <c r="A26" s="202">
        <v>21</v>
      </c>
      <c r="B26" s="222">
        <v>2202</v>
      </c>
      <c r="C26" s="203" t="s">
        <v>416</v>
      </c>
      <c r="D26" s="206" t="s">
        <v>417</v>
      </c>
      <c r="E26" s="223"/>
      <c r="F26" s="223"/>
    </row>
    <row r="27" spans="1:6">
      <c r="A27" s="202">
        <v>22</v>
      </c>
      <c r="B27" s="222">
        <v>2283</v>
      </c>
      <c r="C27" s="203" t="s">
        <v>416</v>
      </c>
      <c r="D27" s="206" t="s">
        <v>418</v>
      </c>
      <c r="E27" s="223"/>
      <c r="F27" s="223"/>
    </row>
    <row r="28" spans="1:6">
      <c r="A28" s="202">
        <v>23</v>
      </c>
      <c r="B28" s="222">
        <v>3670</v>
      </c>
      <c r="C28" s="203" t="s">
        <v>416</v>
      </c>
      <c r="D28" s="206" t="s">
        <v>419</v>
      </c>
      <c r="E28" s="223"/>
      <c r="F28" s="223"/>
    </row>
    <row r="29" spans="1:6">
      <c r="A29" s="202">
        <v>24</v>
      </c>
      <c r="B29" s="222">
        <v>3522</v>
      </c>
      <c r="C29" s="203" t="s">
        <v>416</v>
      </c>
      <c r="D29" s="206" t="s">
        <v>420</v>
      </c>
      <c r="E29" s="223"/>
      <c r="F29" s="223"/>
    </row>
    <row r="30" spans="1:6">
      <c r="A30" s="202">
        <v>25</v>
      </c>
      <c r="B30" s="222">
        <v>2197</v>
      </c>
      <c r="C30" s="203" t="s">
        <v>421</v>
      </c>
      <c r="D30" s="206" t="s">
        <v>422</v>
      </c>
      <c r="E30" s="223"/>
      <c r="F30" s="223"/>
    </row>
  </sheetData>
  <pageMargins left="0.7" right="0.7" top="0.75" bottom="0.75" header="0.3" footer="0.3"/>
  <pageSetup paperSize="9" orientation="portrait" vertic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27"/>
  <sheetViews>
    <sheetView topLeftCell="A7" workbookViewId="0">
      <selection activeCell="E16" sqref="E16"/>
    </sheetView>
  </sheetViews>
  <sheetFormatPr defaultRowHeight="14.5"/>
  <cols>
    <col min="1" max="1" width="16.36328125" bestFit="1" customWidth="1"/>
    <col min="2" max="2" width="35.6328125" customWidth="1"/>
    <col min="3" max="3" width="21.36328125" customWidth="1"/>
  </cols>
  <sheetData>
    <row r="1" spans="1:3" ht="29">
      <c r="A1" s="209" t="s">
        <v>543</v>
      </c>
      <c r="B1" s="209" t="s">
        <v>544</v>
      </c>
      <c r="C1" s="209" t="s">
        <v>42</v>
      </c>
    </row>
    <row r="2" spans="1:3">
      <c r="A2" s="219">
        <v>2907</v>
      </c>
      <c r="B2" s="211" t="s">
        <v>185</v>
      </c>
      <c r="C2" s="211" t="s">
        <v>98</v>
      </c>
    </row>
    <row r="3" spans="1:3">
      <c r="A3" s="219">
        <v>2884</v>
      </c>
      <c r="B3" s="211" t="s">
        <v>186</v>
      </c>
      <c r="C3" s="211" t="s">
        <v>98</v>
      </c>
    </row>
    <row r="4" spans="1:3">
      <c r="A4" s="219">
        <v>3222</v>
      </c>
      <c r="B4" s="211" t="s">
        <v>545</v>
      </c>
      <c r="C4" s="211" t="s">
        <v>98</v>
      </c>
    </row>
    <row r="5" spans="1:3">
      <c r="A5" s="219">
        <v>2889</v>
      </c>
      <c r="B5" s="211" t="s">
        <v>187</v>
      </c>
      <c r="C5" s="211" t="s">
        <v>98</v>
      </c>
    </row>
    <row r="6" spans="1:3">
      <c r="A6" s="219">
        <v>2943</v>
      </c>
      <c r="B6" s="211" t="s">
        <v>188</v>
      </c>
      <c r="C6" s="211" t="s">
        <v>98</v>
      </c>
    </row>
    <row r="7" spans="1:3">
      <c r="A7" s="219">
        <v>2903</v>
      </c>
      <c r="B7" s="211" t="s">
        <v>189</v>
      </c>
      <c r="C7" s="211" t="s">
        <v>98</v>
      </c>
    </row>
    <row r="8" spans="1:3">
      <c r="A8" s="219">
        <v>3234</v>
      </c>
      <c r="B8" s="211" t="s">
        <v>190</v>
      </c>
      <c r="C8" s="211" t="s">
        <v>98</v>
      </c>
    </row>
    <row r="9" spans="1:3">
      <c r="A9" s="219">
        <v>3241</v>
      </c>
      <c r="B9" s="211" t="s">
        <v>193</v>
      </c>
      <c r="C9" s="211" t="s">
        <v>98</v>
      </c>
    </row>
    <row r="10" spans="1:3">
      <c r="A10" s="219">
        <v>2243</v>
      </c>
      <c r="B10" s="211" t="s">
        <v>194</v>
      </c>
      <c r="C10" s="211" t="s">
        <v>98</v>
      </c>
    </row>
    <row r="11" spans="1:3">
      <c r="A11" s="219">
        <v>2233</v>
      </c>
      <c r="B11" s="211" t="s">
        <v>195</v>
      </c>
      <c r="C11" s="211" t="s">
        <v>98</v>
      </c>
    </row>
    <row r="12" spans="1:3">
      <c r="A12" s="219">
        <v>2193</v>
      </c>
      <c r="B12" s="211" t="s">
        <v>196</v>
      </c>
      <c r="C12" s="211" t="s">
        <v>98</v>
      </c>
    </row>
    <row r="13" spans="1:3">
      <c r="A13" s="219">
        <v>2202</v>
      </c>
      <c r="B13" s="211" t="s">
        <v>197</v>
      </c>
      <c r="C13" s="211" t="s">
        <v>98</v>
      </c>
    </row>
    <row r="14" spans="1:3">
      <c r="A14" s="219">
        <v>2914</v>
      </c>
      <c r="B14" s="211" t="s">
        <v>198</v>
      </c>
      <c r="C14" s="211" t="s">
        <v>98</v>
      </c>
    </row>
    <row r="15" spans="1:3">
      <c r="A15" s="219">
        <v>2167</v>
      </c>
      <c r="B15" s="211" t="s">
        <v>199</v>
      </c>
      <c r="C15" s="211" t="s">
        <v>98</v>
      </c>
    </row>
    <row r="16" spans="1:3">
      <c r="A16" s="219">
        <v>2931</v>
      </c>
      <c r="B16" s="211" t="s">
        <v>200</v>
      </c>
      <c r="C16" s="211" t="s">
        <v>98</v>
      </c>
    </row>
    <row r="17" spans="1:3">
      <c r="A17" s="219">
        <v>2283</v>
      </c>
      <c r="B17" s="211" t="s">
        <v>191</v>
      </c>
      <c r="C17" s="211" t="s">
        <v>98</v>
      </c>
    </row>
    <row r="18" spans="1:3">
      <c r="A18" s="219">
        <v>3255</v>
      </c>
      <c r="B18" s="211" t="s">
        <v>546</v>
      </c>
      <c r="C18" s="211" t="s">
        <v>98</v>
      </c>
    </row>
    <row r="19" spans="1:3">
      <c r="A19" s="219">
        <v>3670</v>
      </c>
      <c r="B19" s="211" t="s">
        <v>201</v>
      </c>
      <c r="C19" s="211" t="s">
        <v>98</v>
      </c>
    </row>
    <row r="20" spans="1:3">
      <c r="A20" s="219">
        <v>3522</v>
      </c>
      <c r="B20" s="211" t="s">
        <v>202</v>
      </c>
      <c r="C20" s="211" t="s">
        <v>98</v>
      </c>
    </row>
    <row r="21" spans="1:3">
      <c r="A21" s="211">
        <v>2197</v>
      </c>
      <c r="B21" s="211" t="s">
        <v>203</v>
      </c>
      <c r="C21" s="211" t="s">
        <v>98</v>
      </c>
    </row>
    <row r="22" spans="1:3">
      <c r="A22" s="219">
        <v>3136</v>
      </c>
      <c r="B22" s="211" t="s">
        <v>204</v>
      </c>
      <c r="C22" s="211" t="s">
        <v>98</v>
      </c>
    </row>
    <row r="23" spans="1:3">
      <c r="A23" s="219">
        <v>3203</v>
      </c>
      <c r="B23" s="211" t="s">
        <v>205</v>
      </c>
      <c r="C23" s="211" t="s">
        <v>98</v>
      </c>
    </row>
    <row r="24" spans="1:3">
      <c r="A24" s="219">
        <v>3209</v>
      </c>
      <c r="B24" s="211" t="s">
        <v>206</v>
      </c>
      <c r="C24" s="211" t="s">
        <v>98</v>
      </c>
    </row>
    <row r="25" spans="1:3" ht="29">
      <c r="A25" s="211">
        <v>2172</v>
      </c>
      <c r="B25" s="211" t="s">
        <v>547</v>
      </c>
      <c r="C25" s="211" t="s">
        <v>98</v>
      </c>
    </row>
    <row r="26" spans="1:3" ht="29">
      <c r="A26" s="219">
        <v>3196</v>
      </c>
      <c r="B26" s="211" t="s">
        <v>207</v>
      </c>
      <c r="C26" s="211" t="s">
        <v>98</v>
      </c>
    </row>
    <row r="27" spans="1:3">
      <c r="A27" s="219">
        <v>2955</v>
      </c>
      <c r="B27" s="211" t="s">
        <v>192</v>
      </c>
      <c r="C27" s="211" t="s">
        <v>98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2:C8"/>
  <sheetViews>
    <sheetView workbookViewId="0">
      <selection activeCell="E16" sqref="E16"/>
    </sheetView>
  </sheetViews>
  <sheetFormatPr defaultRowHeight="14.5"/>
  <sheetData>
    <row r="2" spans="2:3">
      <c r="B2" t="s">
        <v>562</v>
      </c>
      <c r="C2">
        <v>17</v>
      </c>
    </row>
    <row r="3" spans="2:3">
      <c r="B3" t="s">
        <v>563</v>
      </c>
      <c r="C3">
        <v>2</v>
      </c>
    </row>
    <row r="4" spans="2:3">
      <c r="B4" t="s">
        <v>564</v>
      </c>
      <c r="C4">
        <v>4</v>
      </c>
    </row>
    <row r="5" spans="2:3">
      <c r="B5" t="s">
        <v>565</v>
      </c>
      <c r="C5">
        <v>26</v>
      </c>
    </row>
    <row r="6" spans="2:3">
      <c r="B6" t="s">
        <v>566</v>
      </c>
      <c r="C6">
        <v>50</v>
      </c>
    </row>
    <row r="7" spans="2:3">
      <c r="B7" t="s">
        <v>567</v>
      </c>
      <c r="C7">
        <v>6</v>
      </c>
    </row>
    <row r="8" spans="2:3">
      <c r="C8">
        <f>SUM(C2:C7)</f>
        <v>105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07"/>
  <sheetViews>
    <sheetView topLeftCell="A91" workbookViewId="0">
      <selection activeCell="E16" sqref="E16"/>
    </sheetView>
  </sheetViews>
  <sheetFormatPr defaultRowHeight="14.5"/>
  <cols>
    <col min="1" max="1" width="11.36328125" style="212" bestFit="1" customWidth="1"/>
    <col min="2" max="2" width="18.36328125" style="212" bestFit="1" customWidth="1"/>
    <col min="3" max="3" width="36" bestFit="1" customWidth="1"/>
    <col min="4" max="4" width="15.26953125" bestFit="1" customWidth="1"/>
    <col min="5" max="5" width="18.36328125" bestFit="1" customWidth="1"/>
    <col min="23" max="24" width="9" customWidth="1"/>
  </cols>
  <sheetData>
    <row r="1" spans="1:5" ht="29">
      <c r="A1" s="208" t="s">
        <v>428</v>
      </c>
      <c r="B1" s="208" t="s">
        <v>429</v>
      </c>
      <c r="C1" s="209" t="s">
        <v>430</v>
      </c>
      <c r="D1" s="209" t="s">
        <v>33</v>
      </c>
      <c r="E1" s="209" t="s">
        <v>431</v>
      </c>
    </row>
    <row r="2" spans="1:5">
      <c r="A2" s="210">
        <v>2939</v>
      </c>
      <c r="B2" s="210">
        <v>2000000325372</v>
      </c>
      <c r="C2" s="211" t="s">
        <v>432</v>
      </c>
      <c r="D2" s="211" t="s">
        <v>98</v>
      </c>
      <c r="E2" s="211" t="s">
        <v>9</v>
      </c>
    </row>
    <row r="3" spans="1:5">
      <c r="A3" s="210">
        <v>3355</v>
      </c>
      <c r="B3" s="210">
        <v>2000000125422</v>
      </c>
      <c r="C3" s="211" t="s">
        <v>433</v>
      </c>
      <c r="D3" s="211" t="s">
        <v>98</v>
      </c>
      <c r="E3" s="211" t="s">
        <v>9</v>
      </c>
    </row>
    <row r="4" spans="1:5">
      <c r="A4" s="210">
        <v>10570</v>
      </c>
      <c r="B4" s="210">
        <v>2000000225483</v>
      </c>
      <c r="C4" s="211" t="s">
        <v>434</v>
      </c>
      <c r="D4" s="211" t="s">
        <v>98</v>
      </c>
      <c r="E4" s="211" t="s">
        <v>9</v>
      </c>
    </row>
    <row r="5" spans="1:5">
      <c r="A5" s="210">
        <v>277</v>
      </c>
      <c r="B5" s="210">
        <v>2000000525222</v>
      </c>
      <c r="C5" s="211" t="s">
        <v>435</v>
      </c>
      <c r="D5" s="211" t="s">
        <v>98</v>
      </c>
      <c r="E5" s="211" t="s">
        <v>9</v>
      </c>
    </row>
    <row r="6" spans="1:5">
      <c r="A6" s="210">
        <v>276</v>
      </c>
      <c r="B6" s="210">
        <v>2000000125145</v>
      </c>
      <c r="C6" s="211" t="s">
        <v>436</v>
      </c>
      <c r="D6" s="211" t="s">
        <v>98</v>
      </c>
      <c r="E6" s="211" t="s">
        <v>9</v>
      </c>
    </row>
    <row r="7" spans="1:5" ht="29">
      <c r="A7" s="210">
        <v>15548</v>
      </c>
      <c r="B7" s="210">
        <v>2000000325604</v>
      </c>
      <c r="C7" s="211" t="s">
        <v>437</v>
      </c>
      <c r="D7" s="211" t="s">
        <v>98</v>
      </c>
      <c r="E7" s="211" t="s">
        <v>9</v>
      </c>
    </row>
    <row r="8" spans="1:5" ht="29">
      <c r="A8" s="210">
        <v>15547</v>
      </c>
      <c r="B8" s="210">
        <v>2000000225601</v>
      </c>
      <c r="C8" s="211" t="s">
        <v>438</v>
      </c>
      <c r="D8" s="211" t="s">
        <v>98</v>
      </c>
      <c r="E8" s="211" t="s">
        <v>9</v>
      </c>
    </row>
    <row r="9" spans="1:5">
      <c r="A9" s="210">
        <v>279</v>
      </c>
      <c r="B9" s="210">
        <v>2000000125129</v>
      </c>
      <c r="C9" s="211" t="s">
        <v>439</v>
      </c>
      <c r="D9" s="211" t="s">
        <v>98</v>
      </c>
      <c r="E9" s="211" t="s">
        <v>9</v>
      </c>
    </row>
    <row r="10" spans="1:5" ht="29">
      <c r="A10" s="210">
        <v>1508</v>
      </c>
      <c r="B10" s="210">
        <v>2000000125347</v>
      </c>
      <c r="C10" s="211" t="s">
        <v>440</v>
      </c>
      <c r="D10" s="211" t="s">
        <v>98</v>
      </c>
      <c r="E10" s="211" t="s">
        <v>9</v>
      </c>
    </row>
    <row r="11" spans="1:5">
      <c r="A11" s="210">
        <v>284</v>
      </c>
      <c r="B11" s="210">
        <v>2000000225193</v>
      </c>
      <c r="C11" s="211" t="s">
        <v>441</v>
      </c>
      <c r="D11" s="211" t="s">
        <v>98</v>
      </c>
      <c r="E11" s="211" t="s">
        <v>9</v>
      </c>
    </row>
    <row r="12" spans="1:5">
      <c r="A12" s="210">
        <v>281</v>
      </c>
      <c r="B12" s="210">
        <v>2000000225177</v>
      </c>
      <c r="C12" s="211" t="s">
        <v>442</v>
      </c>
      <c r="D12" s="211" t="s">
        <v>98</v>
      </c>
      <c r="E12" s="211" t="s">
        <v>9</v>
      </c>
    </row>
    <row r="13" spans="1:5">
      <c r="A13" s="210">
        <v>282</v>
      </c>
      <c r="B13" s="210">
        <v>2000000125190</v>
      </c>
      <c r="C13" s="211" t="s">
        <v>443</v>
      </c>
      <c r="D13" s="211" t="s">
        <v>98</v>
      </c>
      <c r="E13" s="211" t="s">
        <v>9</v>
      </c>
    </row>
    <row r="14" spans="1:5">
      <c r="A14" s="210">
        <v>3470</v>
      </c>
      <c r="B14" s="210">
        <v>2000000125318</v>
      </c>
      <c r="C14" s="211" t="s">
        <v>444</v>
      </c>
      <c r="D14" s="211" t="s">
        <v>98</v>
      </c>
      <c r="E14" s="211" t="s">
        <v>9</v>
      </c>
    </row>
    <row r="15" spans="1:5">
      <c r="A15" s="214">
        <v>11659</v>
      </c>
      <c r="B15" s="214">
        <v>2000000425519</v>
      </c>
      <c r="C15" s="211" t="s">
        <v>445</v>
      </c>
      <c r="D15" s="211" t="s">
        <v>98</v>
      </c>
      <c r="E15" s="211" t="s">
        <v>9</v>
      </c>
    </row>
    <row r="16" spans="1:5" ht="29">
      <c r="A16" s="214">
        <v>6294</v>
      </c>
      <c r="B16" s="214">
        <v>2000000325444</v>
      </c>
      <c r="C16" s="211" t="s">
        <v>446</v>
      </c>
      <c r="D16" s="211" t="s">
        <v>98</v>
      </c>
      <c r="E16" s="211" t="s">
        <v>9</v>
      </c>
    </row>
    <row r="17" spans="1:5">
      <c r="A17" s="214">
        <v>3727</v>
      </c>
      <c r="B17" s="214">
        <v>2000000125392</v>
      </c>
      <c r="C17" s="211" t="s">
        <v>447</v>
      </c>
      <c r="D17" s="211" t="s">
        <v>98</v>
      </c>
      <c r="E17" s="211" t="s">
        <v>9</v>
      </c>
    </row>
    <row r="18" spans="1:5">
      <c r="A18" s="214">
        <v>3724</v>
      </c>
      <c r="B18" s="214">
        <v>2000000125448</v>
      </c>
      <c r="C18" s="211" t="s">
        <v>448</v>
      </c>
      <c r="D18" s="211" t="s">
        <v>98</v>
      </c>
      <c r="E18" s="211" t="s">
        <v>9</v>
      </c>
    </row>
    <row r="19" spans="1:5">
      <c r="A19" s="214">
        <v>3816</v>
      </c>
      <c r="B19" s="214">
        <v>2000000225340</v>
      </c>
      <c r="C19" s="211" t="s">
        <v>449</v>
      </c>
      <c r="D19" s="211" t="s">
        <v>98</v>
      </c>
      <c r="E19" s="211" t="s">
        <v>15</v>
      </c>
    </row>
    <row r="20" spans="1:5">
      <c r="A20" s="214">
        <v>14246</v>
      </c>
      <c r="B20" s="214">
        <v>2000000525583</v>
      </c>
      <c r="C20" s="211" t="s">
        <v>450</v>
      </c>
      <c r="D20" s="211" t="s">
        <v>98</v>
      </c>
      <c r="E20" s="211" t="s">
        <v>15</v>
      </c>
    </row>
    <row r="21" spans="1:5">
      <c r="A21" s="214">
        <v>11587</v>
      </c>
      <c r="B21" s="214">
        <v>2000000325516</v>
      </c>
      <c r="C21" s="211" t="s">
        <v>451</v>
      </c>
      <c r="D21" s="211" t="s">
        <v>98</v>
      </c>
      <c r="E21" s="211" t="s">
        <v>13</v>
      </c>
    </row>
    <row r="22" spans="1:5" ht="29">
      <c r="A22" s="214">
        <v>10622</v>
      </c>
      <c r="B22" s="214">
        <v>2000000525482</v>
      </c>
      <c r="C22" s="211" t="s">
        <v>452</v>
      </c>
      <c r="D22" s="211" t="s">
        <v>98</v>
      </c>
      <c r="E22" s="211" t="s">
        <v>13</v>
      </c>
    </row>
    <row r="23" spans="1:5" ht="29">
      <c r="A23" s="214">
        <v>10603</v>
      </c>
      <c r="B23" s="214">
        <v>2000000325486</v>
      </c>
      <c r="C23" s="211" t="s">
        <v>453</v>
      </c>
      <c r="D23" s="211" t="s">
        <v>98</v>
      </c>
      <c r="E23" s="211" t="s">
        <v>13</v>
      </c>
    </row>
    <row r="24" spans="1:5">
      <c r="A24" s="214">
        <v>13482</v>
      </c>
      <c r="B24" s="214">
        <v>2000000125581</v>
      </c>
      <c r="C24" s="211" t="s">
        <v>454</v>
      </c>
      <c r="D24" s="211" t="s">
        <v>98</v>
      </c>
      <c r="E24" s="211" t="s">
        <v>13</v>
      </c>
    </row>
    <row r="25" spans="1:5">
      <c r="A25" s="214">
        <v>25188</v>
      </c>
      <c r="B25" s="214">
        <v>2000000225634</v>
      </c>
      <c r="C25" s="211" t="s">
        <v>455</v>
      </c>
      <c r="D25" s="211" t="s">
        <v>98</v>
      </c>
      <c r="E25" s="211" t="s">
        <v>13</v>
      </c>
    </row>
    <row r="26" spans="1:5" ht="29">
      <c r="A26" s="214">
        <v>25104</v>
      </c>
      <c r="B26" s="214">
        <v>2000000125622</v>
      </c>
      <c r="C26" s="211" t="s">
        <v>456</v>
      </c>
      <c r="D26" s="211" t="s">
        <v>98</v>
      </c>
      <c r="E26" s="211" t="s">
        <v>13</v>
      </c>
    </row>
    <row r="27" spans="1:5">
      <c r="A27" s="214">
        <v>4319</v>
      </c>
      <c r="B27" s="214">
        <v>2000000325385</v>
      </c>
      <c r="C27" s="211" t="s">
        <v>457</v>
      </c>
      <c r="D27" s="211" t="s">
        <v>98</v>
      </c>
      <c r="E27" s="211" t="s">
        <v>13</v>
      </c>
    </row>
    <row r="28" spans="1:5" ht="29">
      <c r="A28" s="214">
        <v>4733</v>
      </c>
      <c r="B28" s="214">
        <v>2000000225278</v>
      </c>
      <c r="C28" s="211" t="s">
        <v>458</v>
      </c>
      <c r="D28" s="211" t="s">
        <v>98</v>
      </c>
      <c r="E28" s="211" t="s">
        <v>13</v>
      </c>
    </row>
    <row r="29" spans="1:5">
      <c r="A29" s="214">
        <v>11872</v>
      </c>
      <c r="B29" s="214">
        <v>2000000125523</v>
      </c>
      <c r="C29" s="211" t="s">
        <v>459</v>
      </c>
      <c r="D29" s="211" t="s">
        <v>98</v>
      </c>
      <c r="E29" s="211" t="s">
        <v>13</v>
      </c>
    </row>
    <row r="30" spans="1:5">
      <c r="A30" s="214">
        <v>4248</v>
      </c>
      <c r="B30" s="214">
        <v>2000000325327</v>
      </c>
      <c r="C30" s="211" t="s">
        <v>460</v>
      </c>
      <c r="D30" s="211" t="s">
        <v>98</v>
      </c>
      <c r="E30" s="211" t="s">
        <v>13</v>
      </c>
    </row>
    <row r="31" spans="1:5" ht="29">
      <c r="A31" s="214">
        <v>10962</v>
      </c>
      <c r="B31" s="214">
        <v>2000000225496</v>
      </c>
      <c r="C31" s="211" t="s">
        <v>461</v>
      </c>
      <c r="D31" s="211" t="s">
        <v>98</v>
      </c>
      <c r="E31" s="211" t="s">
        <v>13</v>
      </c>
    </row>
    <row r="32" spans="1:5" ht="29">
      <c r="A32" s="214">
        <v>10665</v>
      </c>
      <c r="B32" s="214">
        <v>2000000725488</v>
      </c>
      <c r="C32" s="211" t="s">
        <v>462</v>
      </c>
      <c r="D32" s="211" t="s">
        <v>98</v>
      </c>
      <c r="E32" s="211" t="s">
        <v>13</v>
      </c>
    </row>
    <row r="33" spans="1:5">
      <c r="A33" s="214">
        <v>6804</v>
      </c>
      <c r="B33" s="214">
        <v>2000000525440</v>
      </c>
      <c r="C33" s="211" t="s">
        <v>463</v>
      </c>
      <c r="D33" s="211" t="s">
        <v>98</v>
      </c>
      <c r="E33" s="211" t="s">
        <v>13</v>
      </c>
    </row>
    <row r="34" spans="1:5">
      <c r="A34" s="214">
        <v>12595</v>
      </c>
      <c r="B34" s="214">
        <v>2000000325558</v>
      </c>
      <c r="C34" s="211" t="s">
        <v>464</v>
      </c>
      <c r="D34" s="211" t="s">
        <v>98</v>
      </c>
      <c r="E34" s="211" t="s">
        <v>13</v>
      </c>
    </row>
    <row r="35" spans="1:5">
      <c r="A35" s="214">
        <v>14568</v>
      </c>
      <c r="B35" s="214">
        <v>2000000125594</v>
      </c>
      <c r="C35" s="211" t="s">
        <v>465</v>
      </c>
      <c r="D35" s="211" t="s">
        <v>98</v>
      </c>
      <c r="E35" s="211" t="s">
        <v>13</v>
      </c>
    </row>
    <row r="36" spans="1:5" ht="29">
      <c r="A36" s="214">
        <v>4326</v>
      </c>
      <c r="B36" s="214">
        <v>2000000125419</v>
      </c>
      <c r="C36" s="211" t="s">
        <v>466</v>
      </c>
      <c r="D36" s="211" t="s">
        <v>98</v>
      </c>
      <c r="E36" s="211" t="s">
        <v>13</v>
      </c>
    </row>
    <row r="37" spans="1:5">
      <c r="A37" s="214">
        <v>4323</v>
      </c>
      <c r="B37" s="214">
        <v>2000000225366</v>
      </c>
      <c r="C37" s="211" t="s">
        <v>467</v>
      </c>
      <c r="D37" s="211" t="s">
        <v>98</v>
      </c>
      <c r="E37" s="211" t="s">
        <v>13</v>
      </c>
    </row>
    <row r="38" spans="1:5" ht="29">
      <c r="A38" s="214">
        <v>4244</v>
      </c>
      <c r="B38" s="214">
        <v>2000000425261</v>
      </c>
      <c r="C38" s="211" t="s">
        <v>468</v>
      </c>
      <c r="D38" s="211" t="s">
        <v>98</v>
      </c>
      <c r="E38" s="211" t="s">
        <v>13</v>
      </c>
    </row>
    <row r="39" spans="1:5" ht="29">
      <c r="A39" s="214">
        <v>4243</v>
      </c>
      <c r="B39" s="214">
        <v>2000000225308</v>
      </c>
      <c r="C39" s="211" t="s">
        <v>469</v>
      </c>
      <c r="D39" s="211" t="s">
        <v>98</v>
      </c>
      <c r="E39" s="211" t="s">
        <v>13</v>
      </c>
    </row>
    <row r="40" spans="1:5" ht="29">
      <c r="A40" s="214">
        <v>4090</v>
      </c>
      <c r="B40" s="214">
        <v>2000000625267</v>
      </c>
      <c r="C40" s="211" t="s">
        <v>470</v>
      </c>
      <c r="D40" s="211" t="s">
        <v>98</v>
      </c>
      <c r="E40" s="211" t="s">
        <v>13</v>
      </c>
    </row>
    <row r="41" spans="1:5">
      <c r="A41" s="214">
        <v>3966</v>
      </c>
      <c r="B41" s="214">
        <v>2000000125044</v>
      </c>
      <c r="C41" s="211" t="s">
        <v>471</v>
      </c>
      <c r="D41" s="211" t="s">
        <v>98</v>
      </c>
      <c r="E41" s="211" t="s">
        <v>13</v>
      </c>
    </row>
    <row r="42" spans="1:5">
      <c r="A42" s="214">
        <v>3965</v>
      </c>
      <c r="B42" s="214">
        <v>2000000325343</v>
      </c>
      <c r="C42" s="211" t="s">
        <v>472</v>
      </c>
      <c r="D42" s="211" t="s">
        <v>98</v>
      </c>
      <c r="E42" s="211" t="s">
        <v>13</v>
      </c>
    </row>
    <row r="43" spans="1:5">
      <c r="A43" s="214">
        <v>4245</v>
      </c>
      <c r="B43" s="214">
        <v>2000000125321</v>
      </c>
      <c r="C43" s="211" t="s">
        <v>473</v>
      </c>
      <c r="D43" s="211" t="s">
        <v>98</v>
      </c>
      <c r="E43" s="211" t="s">
        <v>13</v>
      </c>
    </row>
    <row r="44" spans="1:5">
      <c r="A44" s="214">
        <v>6240</v>
      </c>
      <c r="B44" s="214">
        <v>2000000225441</v>
      </c>
      <c r="C44" s="211" t="s">
        <v>474</v>
      </c>
      <c r="D44" s="211" t="s">
        <v>98</v>
      </c>
      <c r="E44" s="211" t="s">
        <v>13</v>
      </c>
    </row>
    <row r="45" spans="1:5">
      <c r="A45" s="214">
        <v>15468</v>
      </c>
      <c r="B45" s="214">
        <v>2000000125608</v>
      </c>
      <c r="C45" s="211" t="s">
        <v>475</v>
      </c>
      <c r="D45" s="211" t="s">
        <v>98</v>
      </c>
      <c r="E45" s="211" t="s">
        <v>13</v>
      </c>
    </row>
    <row r="46" spans="1:5">
      <c r="A46" s="214">
        <v>4091</v>
      </c>
      <c r="B46" s="214">
        <v>2000000425199</v>
      </c>
      <c r="C46" s="211" t="s">
        <v>476</v>
      </c>
      <c r="D46" s="211" t="s">
        <v>98</v>
      </c>
      <c r="E46" s="211" t="s">
        <v>13</v>
      </c>
    </row>
    <row r="47" spans="1:5">
      <c r="A47" s="214">
        <v>4246</v>
      </c>
      <c r="B47" s="214">
        <v>2000000725260</v>
      </c>
      <c r="C47" s="211" t="s">
        <v>477</v>
      </c>
      <c r="D47" s="211" t="s">
        <v>98</v>
      </c>
      <c r="E47" s="211" t="s">
        <v>13</v>
      </c>
    </row>
    <row r="48" spans="1:5">
      <c r="A48" s="214">
        <v>11972</v>
      </c>
      <c r="B48" s="214">
        <v>2000000225539</v>
      </c>
      <c r="C48" s="211" t="s">
        <v>478</v>
      </c>
      <c r="D48" s="211" t="s">
        <v>98</v>
      </c>
      <c r="E48" s="211" t="s">
        <v>13</v>
      </c>
    </row>
    <row r="49" spans="1:5">
      <c r="A49" s="214">
        <v>4767</v>
      </c>
      <c r="B49" s="214">
        <v>2000000525293</v>
      </c>
      <c r="C49" s="211" t="s">
        <v>479</v>
      </c>
      <c r="D49" s="211" t="s">
        <v>98</v>
      </c>
      <c r="E49" s="211" t="s">
        <v>13</v>
      </c>
    </row>
    <row r="50" spans="1:5">
      <c r="A50" s="214">
        <v>4768</v>
      </c>
      <c r="B50" s="214">
        <v>2000000125275</v>
      </c>
      <c r="C50" s="211" t="s">
        <v>480</v>
      </c>
      <c r="D50" s="211" t="s">
        <v>98</v>
      </c>
      <c r="E50" s="211" t="s">
        <v>13</v>
      </c>
    </row>
    <row r="51" spans="1:5">
      <c r="A51" s="214">
        <v>4314</v>
      </c>
      <c r="B51" s="214">
        <v>2000000225379</v>
      </c>
      <c r="C51" s="211" t="s">
        <v>481</v>
      </c>
      <c r="D51" s="211" t="s">
        <v>98</v>
      </c>
      <c r="E51" s="211" t="s">
        <v>13</v>
      </c>
    </row>
    <row r="52" spans="1:5" ht="29">
      <c r="A52" s="214">
        <v>11970</v>
      </c>
      <c r="B52" s="214">
        <v>2000000125536</v>
      </c>
      <c r="C52" s="211" t="s">
        <v>482</v>
      </c>
      <c r="D52" s="211" t="s">
        <v>98</v>
      </c>
      <c r="E52" s="211" t="s">
        <v>13</v>
      </c>
    </row>
    <row r="53" spans="1:5" ht="29">
      <c r="A53" s="214">
        <v>10281</v>
      </c>
      <c r="B53" s="214">
        <v>2000000125480</v>
      </c>
      <c r="C53" s="211" t="s">
        <v>483</v>
      </c>
      <c r="D53" s="211" t="s">
        <v>98</v>
      </c>
      <c r="E53" s="211" t="s">
        <v>13</v>
      </c>
    </row>
    <row r="54" spans="1:5" ht="29">
      <c r="A54" s="214">
        <v>4764</v>
      </c>
      <c r="B54" s="214">
        <v>2000000125233</v>
      </c>
      <c r="C54" s="211" t="s">
        <v>484</v>
      </c>
      <c r="D54" s="211" t="s">
        <v>98</v>
      </c>
      <c r="E54" s="211" t="s">
        <v>13</v>
      </c>
    </row>
    <row r="55" spans="1:5" ht="29">
      <c r="A55" s="214">
        <v>4875</v>
      </c>
      <c r="B55" s="214">
        <v>2000000225412</v>
      </c>
      <c r="C55" s="211" t="s">
        <v>485</v>
      </c>
      <c r="D55" s="211" t="s">
        <v>98</v>
      </c>
      <c r="E55" s="211" t="s">
        <v>13</v>
      </c>
    </row>
    <row r="56" spans="1:5" ht="29">
      <c r="A56" s="214">
        <v>10174</v>
      </c>
      <c r="B56" s="214">
        <v>2000000225470</v>
      </c>
      <c r="C56" s="211" t="s">
        <v>486</v>
      </c>
      <c r="D56" s="211" t="s">
        <v>98</v>
      </c>
      <c r="E56" s="211" t="s">
        <v>13</v>
      </c>
    </row>
    <row r="57" spans="1:5" ht="29">
      <c r="A57" s="214">
        <v>12316</v>
      </c>
      <c r="B57" s="214">
        <v>2000000325545</v>
      </c>
      <c r="C57" s="211" t="s">
        <v>487</v>
      </c>
      <c r="D57" s="211" t="s">
        <v>98</v>
      </c>
      <c r="E57" s="211" t="s">
        <v>13</v>
      </c>
    </row>
    <row r="58" spans="1:5" ht="29">
      <c r="A58" s="214">
        <v>13588</v>
      </c>
      <c r="B58" s="214">
        <v>2000000425580</v>
      </c>
      <c r="C58" s="211" t="s">
        <v>488</v>
      </c>
      <c r="D58" s="211" t="s">
        <v>98</v>
      </c>
      <c r="E58" s="211" t="s">
        <v>13</v>
      </c>
    </row>
    <row r="59" spans="1:5" ht="29">
      <c r="A59" s="214">
        <v>13280</v>
      </c>
      <c r="B59" s="214">
        <v>2000000125578</v>
      </c>
      <c r="C59" s="211" t="s">
        <v>489</v>
      </c>
      <c r="D59" s="211" t="s">
        <v>98</v>
      </c>
      <c r="E59" s="211" t="s">
        <v>13</v>
      </c>
    </row>
    <row r="60" spans="1:5" ht="29">
      <c r="A60" s="214">
        <v>4912</v>
      </c>
      <c r="B60" s="214">
        <v>2000000225438</v>
      </c>
      <c r="C60" s="211" t="s">
        <v>490</v>
      </c>
      <c r="D60" s="211" t="s">
        <v>98</v>
      </c>
      <c r="E60" s="211" t="s">
        <v>13</v>
      </c>
    </row>
    <row r="61" spans="1:5">
      <c r="A61" s="214">
        <v>4876</v>
      </c>
      <c r="B61" s="214">
        <v>2000000325415</v>
      </c>
      <c r="C61" s="211" t="s">
        <v>491</v>
      </c>
      <c r="D61" s="211" t="s">
        <v>98</v>
      </c>
      <c r="E61" s="211" t="s">
        <v>13</v>
      </c>
    </row>
    <row r="62" spans="1:5" ht="29">
      <c r="A62" s="214">
        <v>4913</v>
      </c>
      <c r="B62" s="214">
        <v>2000000325431</v>
      </c>
      <c r="C62" s="211" t="s">
        <v>492</v>
      </c>
      <c r="D62" s="211" t="s">
        <v>98</v>
      </c>
      <c r="E62" s="211" t="s">
        <v>13</v>
      </c>
    </row>
    <row r="63" spans="1:5">
      <c r="A63" s="214">
        <v>4838</v>
      </c>
      <c r="B63" s="214">
        <v>2000000125389</v>
      </c>
      <c r="C63" s="211" t="s">
        <v>493</v>
      </c>
      <c r="D63" s="211" t="s">
        <v>98</v>
      </c>
      <c r="E63" s="211" t="s">
        <v>13</v>
      </c>
    </row>
    <row r="64" spans="1:5">
      <c r="A64" s="214">
        <v>4247</v>
      </c>
      <c r="B64" s="214">
        <v>2000000225311</v>
      </c>
      <c r="C64" s="211" t="s">
        <v>494</v>
      </c>
      <c r="D64" s="211" t="s">
        <v>98</v>
      </c>
      <c r="E64" s="211" t="s">
        <v>13</v>
      </c>
    </row>
    <row r="65" spans="1:5" ht="29">
      <c r="A65" s="214">
        <v>4911</v>
      </c>
      <c r="B65" s="214">
        <v>2000000125435</v>
      </c>
      <c r="C65" s="211" t="s">
        <v>495</v>
      </c>
      <c r="D65" s="211" t="s">
        <v>98</v>
      </c>
      <c r="E65" s="211" t="s">
        <v>13</v>
      </c>
    </row>
    <row r="66" spans="1:5">
      <c r="A66" s="214">
        <v>4404</v>
      </c>
      <c r="B66" s="214">
        <v>2000000325297</v>
      </c>
      <c r="C66" s="211" t="s">
        <v>496</v>
      </c>
      <c r="D66" s="211" t="s">
        <v>98</v>
      </c>
      <c r="E66" s="211" t="s">
        <v>13</v>
      </c>
    </row>
    <row r="67" spans="1:5" ht="29">
      <c r="A67" s="214">
        <v>4092</v>
      </c>
      <c r="B67" s="214">
        <v>2000000325196</v>
      </c>
      <c r="C67" s="211" t="s">
        <v>497</v>
      </c>
      <c r="D67" s="211" t="s">
        <v>98</v>
      </c>
      <c r="E67" s="211" t="s">
        <v>13</v>
      </c>
    </row>
    <row r="68" spans="1:5" ht="29">
      <c r="A68" s="214">
        <v>7619</v>
      </c>
      <c r="B68" s="214">
        <v>2000000325457</v>
      </c>
      <c r="C68" s="211" t="s">
        <v>498</v>
      </c>
      <c r="D68" s="211" t="s">
        <v>98</v>
      </c>
      <c r="E68" s="211" t="s">
        <v>13</v>
      </c>
    </row>
    <row r="69" spans="1:5" ht="29">
      <c r="A69" s="214">
        <v>12256</v>
      </c>
      <c r="B69" s="214">
        <v>2000000125549</v>
      </c>
      <c r="C69" s="211" t="s">
        <v>499</v>
      </c>
      <c r="D69" s="211" t="s">
        <v>98</v>
      </c>
      <c r="E69" s="211" t="s">
        <v>13</v>
      </c>
    </row>
    <row r="70" spans="1:5">
      <c r="A70" s="214">
        <v>4403</v>
      </c>
      <c r="B70" s="214">
        <v>2000000125246</v>
      </c>
      <c r="C70" s="211" t="s">
        <v>500</v>
      </c>
      <c r="D70" s="211" t="s">
        <v>98</v>
      </c>
      <c r="E70" s="211" t="s">
        <v>13</v>
      </c>
    </row>
    <row r="71" spans="1:5">
      <c r="A71" s="214">
        <v>5473</v>
      </c>
      <c r="B71" s="214">
        <v>2000000125305</v>
      </c>
      <c r="C71" s="211" t="s">
        <v>501</v>
      </c>
      <c r="D71" s="211" t="s">
        <v>98</v>
      </c>
      <c r="E71" s="211" t="s">
        <v>12</v>
      </c>
    </row>
    <row r="72" spans="1:5">
      <c r="A72" s="214">
        <v>5698</v>
      </c>
      <c r="B72" s="214">
        <v>2000000125363</v>
      </c>
      <c r="C72" s="211" t="s">
        <v>502</v>
      </c>
      <c r="D72" s="211" t="s">
        <v>98</v>
      </c>
      <c r="E72" s="211" t="s">
        <v>12</v>
      </c>
    </row>
    <row r="73" spans="1:5">
      <c r="A73" s="214">
        <v>10767</v>
      </c>
      <c r="B73" s="214">
        <v>2000000925484</v>
      </c>
      <c r="C73" s="211" t="s">
        <v>503</v>
      </c>
      <c r="D73" s="211" t="s">
        <v>98</v>
      </c>
      <c r="E73" s="211" t="s">
        <v>12</v>
      </c>
    </row>
    <row r="74" spans="1:5">
      <c r="A74" s="214">
        <v>5617</v>
      </c>
      <c r="B74" s="214">
        <v>2000000225281</v>
      </c>
      <c r="C74" s="211" t="s">
        <v>504</v>
      </c>
      <c r="D74" s="211" t="s">
        <v>98</v>
      </c>
      <c r="E74" s="211" t="s">
        <v>12</v>
      </c>
    </row>
    <row r="75" spans="1:5" ht="29">
      <c r="A75" s="214">
        <v>25225</v>
      </c>
      <c r="B75" s="214">
        <v>2000000425636</v>
      </c>
      <c r="C75" s="211" t="s">
        <v>505</v>
      </c>
      <c r="D75" s="211" t="s">
        <v>506</v>
      </c>
      <c r="E75" s="211" t="s">
        <v>11</v>
      </c>
    </row>
    <row r="76" spans="1:5" ht="29">
      <c r="A76" s="214">
        <v>12337</v>
      </c>
      <c r="B76" s="214">
        <v>2000000425548</v>
      </c>
      <c r="C76" s="211" t="s">
        <v>507</v>
      </c>
      <c r="D76" s="211" t="s">
        <v>98</v>
      </c>
      <c r="E76" s="211" t="s">
        <v>11</v>
      </c>
    </row>
    <row r="77" spans="1:5">
      <c r="A77" s="214">
        <v>12680</v>
      </c>
      <c r="B77" s="214">
        <v>2000000525554</v>
      </c>
      <c r="C77" s="211" t="s">
        <v>508</v>
      </c>
      <c r="D77" s="211" t="s">
        <v>98</v>
      </c>
      <c r="E77" s="211" t="s">
        <v>11</v>
      </c>
    </row>
    <row r="78" spans="1:5">
      <c r="A78" s="214">
        <v>12584</v>
      </c>
      <c r="B78" s="214">
        <v>2000000225555</v>
      </c>
      <c r="C78" s="211" t="s">
        <v>509</v>
      </c>
      <c r="D78" s="211" t="s">
        <v>98</v>
      </c>
      <c r="E78" s="211" t="s">
        <v>11</v>
      </c>
    </row>
    <row r="79" spans="1:5">
      <c r="A79" s="210">
        <v>11450</v>
      </c>
      <c r="B79" s="210">
        <v>2000000225500</v>
      </c>
      <c r="C79" s="211" t="s">
        <v>510</v>
      </c>
      <c r="D79" s="211" t="s">
        <v>98</v>
      </c>
      <c r="E79" s="211" t="s">
        <v>11</v>
      </c>
    </row>
    <row r="80" spans="1:5">
      <c r="A80" s="214">
        <v>5785</v>
      </c>
      <c r="B80" s="214">
        <v>2000000225207</v>
      </c>
      <c r="C80" s="211" t="s">
        <v>511</v>
      </c>
      <c r="D80" s="211" t="s">
        <v>98</v>
      </c>
      <c r="E80" s="211" t="s">
        <v>11</v>
      </c>
    </row>
    <row r="81" spans="1:6">
      <c r="A81" s="214">
        <v>7221</v>
      </c>
      <c r="B81" s="214">
        <v>2000000325428</v>
      </c>
      <c r="C81" s="211" t="s">
        <v>512</v>
      </c>
      <c r="D81" s="211" t="s">
        <v>98</v>
      </c>
      <c r="E81" s="211" t="s">
        <v>11</v>
      </c>
    </row>
    <row r="82" spans="1:6">
      <c r="A82" s="214">
        <v>11892</v>
      </c>
      <c r="B82" s="214">
        <v>2000000225526</v>
      </c>
      <c r="C82" s="211" t="s">
        <v>513</v>
      </c>
      <c r="D82" s="211" t="s">
        <v>98</v>
      </c>
      <c r="E82" s="211" t="s">
        <v>11</v>
      </c>
    </row>
    <row r="83" spans="1:6">
      <c r="A83" s="214">
        <v>12453</v>
      </c>
      <c r="B83" s="214">
        <v>2000000125552</v>
      </c>
      <c r="C83" s="211" t="s">
        <v>514</v>
      </c>
      <c r="D83" s="211" t="s">
        <v>98</v>
      </c>
      <c r="E83" s="211" t="s">
        <v>11</v>
      </c>
    </row>
    <row r="84" spans="1:6" ht="29">
      <c r="A84" s="214">
        <v>25198</v>
      </c>
      <c r="B84" s="214">
        <v>2000000325635</v>
      </c>
      <c r="C84" s="211" t="s">
        <v>515</v>
      </c>
      <c r="D84" s="211" t="s">
        <v>98</v>
      </c>
      <c r="E84" s="211" t="s">
        <v>11</v>
      </c>
    </row>
    <row r="85" spans="1:6" s="217" customFormat="1" ht="60">
      <c r="A85" s="215">
        <v>12605</v>
      </c>
      <c r="B85" s="215">
        <v>2000000425551</v>
      </c>
      <c r="C85" s="216" t="s">
        <v>516</v>
      </c>
      <c r="D85" s="216" t="s">
        <v>98</v>
      </c>
      <c r="E85" s="216" t="s">
        <v>11</v>
      </c>
      <c r="F85" s="218" t="s">
        <v>370</v>
      </c>
    </row>
    <row r="86" spans="1:6">
      <c r="A86" s="214">
        <v>8660</v>
      </c>
      <c r="B86" s="214">
        <v>2000000425290</v>
      </c>
      <c r="C86" s="211" t="s">
        <v>517</v>
      </c>
      <c r="D86" s="211" t="s">
        <v>98</v>
      </c>
      <c r="E86" s="211" t="s">
        <v>11</v>
      </c>
    </row>
    <row r="87" spans="1:6">
      <c r="A87" s="214">
        <v>5784</v>
      </c>
      <c r="B87" s="214">
        <v>2000000125291</v>
      </c>
      <c r="C87" s="211" t="s">
        <v>518</v>
      </c>
      <c r="D87" s="211" t="s">
        <v>98</v>
      </c>
      <c r="E87" s="211" t="s">
        <v>11</v>
      </c>
    </row>
    <row r="88" spans="1:6">
      <c r="A88" s="214">
        <v>5788</v>
      </c>
      <c r="B88" s="214">
        <v>2000000125288</v>
      </c>
      <c r="C88" s="211" t="s">
        <v>519</v>
      </c>
      <c r="D88" s="211" t="s">
        <v>98</v>
      </c>
      <c r="E88" s="211" t="s">
        <v>11</v>
      </c>
    </row>
    <row r="89" spans="1:6">
      <c r="A89" s="214">
        <v>11306</v>
      </c>
      <c r="B89" s="214">
        <v>2000000125507</v>
      </c>
      <c r="C89" s="211" t="s">
        <v>520</v>
      </c>
      <c r="D89" s="211" t="s">
        <v>98</v>
      </c>
      <c r="E89" s="211" t="s">
        <v>11</v>
      </c>
    </row>
    <row r="90" spans="1:6">
      <c r="A90" s="214">
        <v>280</v>
      </c>
      <c r="B90" s="214">
        <v>2000000125174</v>
      </c>
      <c r="C90" s="211" t="s">
        <v>521</v>
      </c>
      <c r="D90" s="211" t="s">
        <v>98</v>
      </c>
      <c r="E90" s="211" t="s">
        <v>11</v>
      </c>
    </row>
    <row r="91" spans="1:6" ht="29">
      <c r="A91" s="214">
        <v>12123</v>
      </c>
      <c r="B91" s="214">
        <v>2000000325532</v>
      </c>
      <c r="C91" s="211" t="s">
        <v>522</v>
      </c>
      <c r="D91" s="211" t="s">
        <v>98</v>
      </c>
      <c r="E91" s="211" t="s">
        <v>11</v>
      </c>
    </row>
    <row r="92" spans="1:6">
      <c r="A92" s="214">
        <v>5614</v>
      </c>
      <c r="B92" s="214">
        <v>2000000125259</v>
      </c>
      <c r="C92" s="211" t="s">
        <v>523</v>
      </c>
      <c r="D92" s="211" t="s">
        <v>98</v>
      </c>
      <c r="E92" s="211" t="s">
        <v>11</v>
      </c>
    </row>
    <row r="93" spans="1:6">
      <c r="A93" s="214">
        <v>5615</v>
      </c>
      <c r="B93" s="214">
        <v>2000000225294</v>
      </c>
      <c r="C93" s="211" t="s">
        <v>524</v>
      </c>
      <c r="D93" s="211" t="s">
        <v>98</v>
      </c>
      <c r="E93" s="211" t="s">
        <v>11</v>
      </c>
    </row>
    <row r="94" spans="1:6">
      <c r="A94" s="214">
        <v>9201</v>
      </c>
      <c r="B94" s="214">
        <v>2000000125464</v>
      </c>
      <c r="C94" s="211" t="s">
        <v>525</v>
      </c>
      <c r="D94" s="211" t="s">
        <v>98</v>
      </c>
      <c r="E94" s="211" t="s">
        <v>11</v>
      </c>
    </row>
    <row r="95" spans="1:6">
      <c r="A95" s="214">
        <v>9230</v>
      </c>
      <c r="B95" s="214">
        <v>2000000225467</v>
      </c>
      <c r="C95" s="211" t="s">
        <v>526</v>
      </c>
      <c r="D95" s="211" t="s">
        <v>98</v>
      </c>
      <c r="E95" s="211" t="s">
        <v>11</v>
      </c>
    </row>
    <row r="96" spans="1:6">
      <c r="A96" s="214">
        <v>10604</v>
      </c>
      <c r="B96" s="214">
        <v>2000000425489</v>
      </c>
      <c r="C96" s="211" t="s">
        <v>527</v>
      </c>
      <c r="D96" s="211" t="s">
        <v>98</v>
      </c>
      <c r="E96" s="211" t="s">
        <v>11</v>
      </c>
    </row>
    <row r="97" spans="1:5">
      <c r="A97" s="214">
        <v>12924</v>
      </c>
      <c r="B97" s="214">
        <v>2000000225568</v>
      </c>
      <c r="C97" s="211" t="s">
        <v>528</v>
      </c>
      <c r="D97" s="211" t="s">
        <v>98</v>
      </c>
      <c r="E97" s="211" t="s">
        <v>11</v>
      </c>
    </row>
    <row r="98" spans="1:5">
      <c r="A98" s="214">
        <v>25106</v>
      </c>
      <c r="B98" s="214">
        <v>2000000225623</v>
      </c>
      <c r="C98" s="211" t="s">
        <v>529</v>
      </c>
      <c r="D98" s="211" t="s">
        <v>98</v>
      </c>
      <c r="E98" s="211" t="s">
        <v>11</v>
      </c>
    </row>
    <row r="99" spans="1:5">
      <c r="A99" s="214">
        <v>10182</v>
      </c>
      <c r="B99" s="214">
        <v>2000000425476</v>
      </c>
      <c r="C99" s="211" t="s">
        <v>530</v>
      </c>
      <c r="D99" s="211" t="s">
        <v>98</v>
      </c>
      <c r="E99" s="211" t="s">
        <v>11</v>
      </c>
    </row>
    <row r="100" spans="1:5">
      <c r="A100" s="214">
        <v>11671</v>
      </c>
      <c r="B100" s="214">
        <v>2000000525512</v>
      </c>
      <c r="C100" s="211" t="s">
        <v>531</v>
      </c>
      <c r="D100" s="211" t="s">
        <v>98</v>
      </c>
      <c r="E100" s="211" t="s">
        <v>11</v>
      </c>
    </row>
    <row r="101" spans="1:5">
      <c r="A101" s="214">
        <v>12309</v>
      </c>
      <c r="B101" s="214">
        <v>2000000225542</v>
      </c>
      <c r="C101" s="211" t="s">
        <v>532</v>
      </c>
      <c r="D101" s="211" t="s">
        <v>98</v>
      </c>
      <c r="E101" s="211" t="s">
        <v>11</v>
      </c>
    </row>
    <row r="102" spans="1:5">
      <c r="A102" s="210">
        <v>24906</v>
      </c>
      <c r="B102" s="210">
        <v>2000000125611</v>
      </c>
      <c r="C102" s="211" t="s">
        <v>533</v>
      </c>
      <c r="D102" s="211" t="s">
        <v>98</v>
      </c>
      <c r="E102" s="211" t="s">
        <v>534</v>
      </c>
    </row>
    <row r="103" spans="1:5">
      <c r="A103" s="214">
        <v>4980</v>
      </c>
      <c r="B103" s="214">
        <v>2000000125220</v>
      </c>
      <c r="C103" s="211" t="s">
        <v>535</v>
      </c>
      <c r="D103" s="211" t="s">
        <v>98</v>
      </c>
      <c r="E103" s="211" t="s">
        <v>534</v>
      </c>
    </row>
    <row r="104" spans="1:5">
      <c r="A104" s="214">
        <v>25169</v>
      </c>
      <c r="B104" s="214">
        <v>2000000125633</v>
      </c>
      <c r="C104" s="211" t="s">
        <v>536</v>
      </c>
      <c r="D104" s="211" t="s">
        <v>98</v>
      </c>
      <c r="E104" s="211" t="s">
        <v>534</v>
      </c>
    </row>
    <row r="105" spans="1:5">
      <c r="A105" s="214">
        <v>4983</v>
      </c>
      <c r="B105" s="214">
        <v>2000000125262</v>
      </c>
      <c r="C105" s="211" t="s">
        <v>537</v>
      </c>
      <c r="D105" s="211" t="s">
        <v>98</v>
      </c>
      <c r="E105" s="211" t="s">
        <v>534</v>
      </c>
    </row>
    <row r="106" spans="1:5" ht="29">
      <c r="A106" s="214">
        <v>4984</v>
      </c>
      <c r="B106" s="214">
        <v>2000000325268</v>
      </c>
      <c r="C106" s="211" t="s">
        <v>538</v>
      </c>
      <c r="D106" s="211" t="s">
        <v>98</v>
      </c>
      <c r="E106" s="211" t="s">
        <v>534</v>
      </c>
    </row>
    <row r="107" spans="1:5">
      <c r="A107" s="214">
        <v>4989</v>
      </c>
      <c r="B107" s="214">
        <v>2000000525264</v>
      </c>
      <c r="C107" s="211" t="s">
        <v>539</v>
      </c>
      <c r="D107" s="211" t="s">
        <v>98</v>
      </c>
      <c r="E107" s="211" t="s">
        <v>534</v>
      </c>
    </row>
  </sheetData>
  <conditionalFormatting sqref="F85">
    <cfRule type="expression" dxfId="1" priority="1">
      <formula>$G85="หยุดดำเนินการ"</formula>
    </cfRule>
    <cfRule type="expression" dxfId="0" priority="2">
      <formula>$G85&lt;&gt;"ดำเนินการ"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P16"/>
  <sheetViews>
    <sheetView topLeftCell="B1" workbookViewId="0">
      <selection activeCell="E16" sqref="E16"/>
    </sheetView>
  </sheetViews>
  <sheetFormatPr defaultRowHeight="14.5"/>
  <cols>
    <col min="1" max="1" width="0" hidden="1" customWidth="1"/>
    <col min="2" max="2" width="34.36328125" bestFit="1" customWidth="1"/>
    <col min="4" max="4" width="0" hidden="1" customWidth="1"/>
    <col min="5" max="5" width="6.453125" customWidth="1"/>
    <col min="6" max="6" width="11.453125" hidden="1" customWidth="1"/>
    <col min="7" max="7" width="9.6328125" hidden="1" customWidth="1"/>
    <col min="8" max="9" width="0" hidden="1" customWidth="1"/>
    <col min="10" max="10" width="9.6328125" hidden="1" customWidth="1"/>
    <col min="11" max="19" width="0" hidden="1" customWidth="1"/>
    <col min="20" max="20" width="4.36328125" hidden="1" customWidth="1"/>
    <col min="21" max="21" width="13" customWidth="1"/>
    <col min="22" max="31" width="0" hidden="1" customWidth="1"/>
    <col min="32" max="32" width="9.7265625" hidden="1" customWidth="1"/>
    <col min="33" max="33" width="11.90625" customWidth="1"/>
    <col min="34" max="34" width="15.08984375" customWidth="1"/>
    <col min="35" max="37" width="0" hidden="1" customWidth="1"/>
    <col min="38" max="38" width="14.1796875" customWidth="1"/>
    <col min="39" max="39" width="16.36328125" customWidth="1"/>
    <col min="40" max="40" width="12.08984375" hidden="1" customWidth="1"/>
    <col min="41" max="42" width="0" hidden="1" customWidth="1"/>
  </cols>
  <sheetData>
    <row r="1" spans="1:42" ht="20.399999999999999" customHeight="1">
      <c r="A1" s="673" t="s">
        <v>428</v>
      </c>
      <c r="B1" s="673" t="s">
        <v>430</v>
      </c>
      <c r="C1" s="673" t="s">
        <v>572</v>
      </c>
      <c r="D1" s="673" t="s">
        <v>573</v>
      </c>
      <c r="E1" s="673" t="s">
        <v>574</v>
      </c>
      <c r="F1" s="673" t="s">
        <v>575</v>
      </c>
      <c r="G1" s="672" t="s">
        <v>576</v>
      </c>
      <c r="H1" s="672" t="s">
        <v>577</v>
      </c>
      <c r="I1" s="672" t="s">
        <v>578</v>
      </c>
      <c r="J1" s="427" t="s">
        <v>579</v>
      </c>
      <c r="K1" s="672" t="s">
        <v>581</v>
      </c>
      <c r="L1" s="672" t="s">
        <v>582</v>
      </c>
      <c r="M1" s="672" t="s">
        <v>583</v>
      </c>
      <c r="N1" s="672" t="s">
        <v>584</v>
      </c>
      <c r="O1" s="672" t="s">
        <v>585</v>
      </c>
      <c r="P1" s="672" t="s">
        <v>586</v>
      </c>
      <c r="Q1" s="672" t="s">
        <v>587</v>
      </c>
      <c r="R1" s="427" t="s">
        <v>588</v>
      </c>
      <c r="S1" s="672" t="s">
        <v>590</v>
      </c>
      <c r="T1" s="672" t="s">
        <v>591</v>
      </c>
      <c r="U1" s="672" t="s">
        <v>592</v>
      </c>
      <c r="V1" s="674" t="s">
        <v>593</v>
      </c>
      <c r="W1" s="674" t="s">
        <v>594</v>
      </c>
      <c r="X1" s="674" t="s">
        <v>595</v>
      </c>
      <c r="Y1" s="674" t="s">
        <v>596</v>
      </c>
      <c r="Z1" s="428" t="s">
        <v>597</v>
      </c>
      <c r="AA1" s="674" t="s">
        <v>599</v>
      </c>
      <c r="AB1" s="674" t="s">
        <v>600</v>
      </c>
      <c r="AC1" s="674" t="s">
        <v>601</v>
      </c>
      <c r="AD1" s="674" t="s">
        <v>602</v>
      </c>
      <c r="AE1" s="674" t="s">
        <v>603</v>
      </c>
      <c r="AF1" s="674" t="s">
        <v>604</v>
      </c>
      <c r="AG1" s="674" t="s">
        <v>605</v>
      </c>
      <c r="AH1" s="676" t="s">
        <v>17</v>
      </c>
      <c r="AI1" s="676" t="s">
        <v>606</v>
      </c>
      <c r="AJ1" s="429" t="s">
        <v>607</v>
      </c>
      <c r="AK1" s="676" t="s">
        <v>609</v>
      </c>
      <c r="AL1" s="676" t="s">
        <v>610</v>
      </c>
      <c r="AM1" s="676" t="s">
        <v>611</v>
      </c>
      <c r="AN1" s="676" t="s">
        <v>612</v>
      </c>
      <c r="AO1" s="426" t="s">
        <v>613</v>
      </c>
      <c r="AP1" s="673" t="s">
        <v>615</v>
      </c>
    </row>
    <row r="2" spans="1:42" ht="42">
      <c r="A2" s="673"/>
      <c r="B2" s="673"/>
      <c r="C2" s="673"/>
      <c r="D2" s="673"/>
      <c r="E2" s="673"/>
      <c r="F2" s="673"/>
      <c r="G2" s="672"/>
      <c r="H2" s="672"/>
      <c r="I2" s="672"/>
      <c r="J2" s="427" t="s">
        <v>580</v>
      </c>
      <c r="K2" s="672"/>
      <c r="L2" s="672"/>
      <c r="M2" s="672"/>
      <c r="N2" s="672"/>
      <c r="O2" s="672"/>
      <c r="P2" s="672"/>
      <c r="Q2" s="672"/>
      <c r="R2" s="427" t="s">
        <v>589</v>
      </c>
      <c r="S2" s="672"/>
      <c r="T2" s="672"/>
      <c r="U2" s="672"/>
      <c r="V2" s="674"/>
      <c r="W2" s="674"/>
      <c r="X2" s="674"/>
      <c r="Y2" s="674"/>
      <c r="Z2" s="428" t="s">
        <v>598</v>
      </c>
      <c r="AA2" s="674"/>
      <c r="AB2" s="674"/>
      <c r="AC2" s="674"/>
      <c r="AD2" s="674"/>
      <c r="AE2" s="674"/>
      <c r="AF2" s="674"/>
      <c r="AG2" s="674"/>
      <c r="AH2" s="676"/>
      <c r="AI2" s="676"/>
      <c r="AJ2" s="429" t="s">
        <v>608</v>
      </c>
      <c r="AK2" s="676"/>
      <c r="AL2" s="676"/>
      <c r="AM2" s="676"/>
      <c r="AN2" s="676"/>
      <c r="AO2" s="426" t="s">
        <v>614</v>
      </c>
      <c r="AP2" s="673"/>
    </row>
    <row r="3" spans="1:42">
      <c r="A3" s="430">
        <v>6186</v>
      </c>
      <c r="B3" s="431" t="s">
        <v>616</v>
      </c>
      <c r="C3" s="432">
        <v>242553</v>
      </c>
      <c r="D3" s="430" t="s">
        <v>617</v>
      </c>
      <c r="E3" s="433">
        <v>615</v>
      </c>
      <c r="F3" s="430" t="s">
        <v>618</v>
      </c>
      <c r="G3" s="434">
        <v>3183544.8</v>
      </c>
      <c r="H3" s="433">
        <v>0</v>
      </c>
      <c r="I3" s="433">
        <v>0</v>
      </c>
      <c r="J3" s="434">
        <v>6452300</v>
      </c>
      <c r="K3" s="433">
        <v>0</v>
      </c>
      <c r="L3" s="433">
        <v>0</v>
      </c>
      <c r="M3" s="434">
        <v>18779.3</v>
      </c>
      <c r="N3" s="434">
        <v>9654624.0999999996</v>
      </c>
      <c r="O3" s="434">
        <v>570000</v>
      </c>
      <c r="P3" s="434">
        <v>51418850</v>
      </c>
      <c r="Q3" s="433">
        <v>0</v>
      </c>
      <c r="R3" s="433">
        <v>4</v>
      </c>
      <c r="S3" s="433">
        <v>0</v>
      </c>
      <c r="T3" s="434">
        <v>51988854</v>
      </c>
      <c r="U3" s="434">
        <v>61643478.100000001</v>
      </c>
      <c r="V3" s="433">
        <v>0</v>
      </c>
      <c r="W3" s="433">
        <v>0</v>
      </c>
      <c r="X3" s="434">
        <v>4029513.66</v>
      </c>
      <c r="Y3" s="430">
        <v>24834529.989999998</v>
      </c>
      <c r="Z3" s="433">
        <v>0</v>
      </c>
      <c r="AA3" s="433">
        <v>0</v>
      </c>
      <c r="AB3" s="434">
        <v>28864043.649999999</v>
      </c>
      <c r="AC3" s="434">
        <v>4237172.04</v>
      </c>
      <c r="AD3" s="433">
        <v>0</v>
      </c>
      <c r="AE3" s="433">
        <v>0</v>
      </c>
      <c r="AF3" s="434">
        <v>4237172.04</v>
      </c>
      <c r="AG3" s="434">
        <v>33101215.690000001</v>
      </c>
      <c r="AH3" s="434">
        <v>23534860</v>
      </c>
      <c r="AI3" s="434">
        <v>2343484.73</v>
      </c>
      <c r="AJ3" s="434">
        <v>112389</v>
      </c>
      <c r="AK3" s="433">
        <v>0</v>
      </c>
      <c r="AL3" s="434">
        <v>2551528.6800000002</v>
      </c>
      <c r="AM3" s="434">
        <v>28542262.41</v>
      </c>
      <c r="AN3" s="434">
        <v>61643478.100000001</v>
      </c>
      <c r="AO3" s="430"/>
      <c r="AP3" s="430" t="s">
        <v>619</v>
      </c>
    </row>
    <row r="4" spans="1:42">
      <c r="A4" s="435">
        <v>16361</v>
      </c>
      <c r="B4" s="436" t="s">
        <v>620</v>
      </c>
      <c r="C4" s="437">
        <v>242613</v>
      </c>
      <c r="D4" s="435" t="s">
        <v>617</v>
      </c>
      <c r="E4" s="438">
        <v>305</v>
      </c>
      <c r="F4" s="435" t="s">
        <v>618</v>
      </c>
      <c r="G4" s="439">
        <v>5077156.22</v>
      </c>
      <c r="H4" s="439">
        <v>12000000</v>
      </c>
      <c r="I4" s="438">
        <v>0</v>
      </c>
      <c r="J4" s="439">
        <v>20096552.140000001</v>
      </c>
      <c r="K4" s="438">
        <v>0</v>
      </c>
      <c r="L4" s="438">
        <v>0</v>
      </c>
      <c r="M4" s="439">
        <v>124828.61</v>
      </c>
      <c r="N4" s="439">
        <v>37298536.969999999</v>
      </c>
      <c r="O4" s="439">
        <v>68804455.810000002</v>
      </c>
      <c r="P4" s="439">
        <v>50959308.420000002</v>
      </c>
      <c r="Q4" s="438">
        <v>0</v>
      </c>
      <c r="R4" s="439">
        <v>10680.97</v>
      </c>
      <c r="S4" s="438">
        <v>0</v>
      </c>
      <c r="T4" s="439">
        <v>119774445.2</v>
      </c>
      <c r="U4" s="439">
        <v>157072982.16999999</v>
      </c>
      <c r="V4" s="438">
        <v>0</v>
      </c>
      <c r="W4" s="438">
        <v>0</v>
      </c>
      <c r="X4" s="438">
        <v>0</v>
      </c>
      <c r="Y4" s="435">
        <v>0</v>
      </c>
      <c r="Z4" s="438">
        <v>0</v>
      </c>
      <c r="AA4" s="439">
        <v>45085</v>
      </c>
      <c r="AB4" s="439">
        <v>45085</v>
      </c>
      <c r="AC4" s="438">
        <v>0</v>
      </c>
      <c r="AD4" s="438">
        <v>0</v>
      </c>
      <c r="AE4" s="439">
        <v>175798</v>
      </c>
      <c r="AF4" s="439">
        <v>175798</v>
      </c>
      <c r="AG4" s="439">
        <v>220883</v>
      </c>
      <c r="AH4" s="439">
        <v>145554620</v>
      </c>
      <c r="AI4" s="439">
        <v>4398425.08</v>
      </c>
      <c r="AJ4" s="439">
        <v>986281.25</v>
      </c>
      <c r="AK4" s="438">
        <v>0</v>
      </c>
      <c r="AL4" s="439">
        <v>5912772.8399999999</v>
      </c>
      <c r="AM4" s="439">
        <v>156852099.16999999</v>
      </c>
      <c r="AN4" s="439">
        <v>157072982.16999999</v>
      </c>
      <c r="AO4" s="435"/>
      <c r="AP4" s="435" t="s">
        <v>619</v>
      </c>
    </row>
    <row r="5" spans="1:42">
      <c r="A5" s="430">
        <v>11455</v>
      </c>
      <c r="B5" s="431" t="s">
        <v>125</v>
      </c>
      <c r="C5" s="432">
        <v>242613</v>
      </c>
      <c r="D5" s="430" t="s">
        <v>617</v>
      </c>
      <c r="E5" s="433">
        <v>567</v>
      </c>
      <c r="F5" s="430" t="s">
        <v>618</v>
      </c>
      <c r="G5" s="434">
        <v>13985680.82</v>
      </c>
      <c r="H5" s="434">
        <v>29000000</v>
      </c>
      <c r="I5" s="434">
        <v>15000000</v>
      </c>
      <c r="J5" s="434">
        <v>11454287.310000001</v>
      </c>
      <c r="K5" s="433">
        <v>0</v>
      </c>
      <c r="L5" s="433">
        <v>0</v>
      </c>
      <c r="M5" s="434">
        <v>33836.22</v>
      </c>
      <c r="N5" s="434">
        <v>69473804.349999994</v>
      </c>
      <c r="O5" s="434">
        <v>9000000</v>
      </c>
      <c r="P5" s="434">
        <v>13360495.789999999</v>
      </c>
      <c r="Q5" s="433">
        <v>0</v>
      </c>
      <c r="R5" s="434">
        <v>28468.240000000002</v>
      </c>
      <c r="S5" s="433">
        <v>0</v>
      </c>
      <c r="T5" s="434">
        <v>22388964.030000001</v>
      </c>
      <c r="U5" s="434">
        <v>91862768.379999995</v>
      </c>
      <c r="V5" s="433">
        <v>0</v>
      </c>
      <c r="W5" s="433">
        <v>0</v>
      </c>
      <c r="X5" s="433">
        <v>0</v>
      </c>
      <c r="Y5" s="430">
        <v>21793342.859999999</v>
      </c>
      <c r="Z5" s="433">
        <v>0</v>
      </c>
      <c r="AA5" s="434">
        <v>328891.57</v>
      </c>
      <c r="AB5" s="434">
        <v>22122234.43</v>
      </c>
      <c r="AC5" s="433">
        <v>0</v>
      </c>
      <c r="AD5" s="433">
        <v>0</v>
      </c>
      <c r="AE5" s="433">
        <v>0</v>
      </c>
      <c r="AF5" s="433">
        <v>0</v>
      </c>
      <c r="AG5" s="434">
        <v>22122234.43</v>
      </c>
      <c r="AH5" s="434">
        <v>62814800</v>
      </c>
      <c r="AI5" s="434">
        <v>3082133.84</v>
      </c>
      <c r="AJ5" s="434">
        <v>1717900.35</v>
      </c>
      <c r="AK5" s="433">
        <v>0</v>
      </c>
      <c r="AL5" s="434">
        <v>2125699.7599999998</v>
      </c>
      <c r="AM5" s="434">
        <v>69740533.950000003</v>
      </c>
      <c r="AN5" s="434">
        <v>91862768.379999995</v>
      </c>
      <c r="AO5" s="430"/>
      <c r="AP5" s="430" t="s">
        <v>619</v>
      </c>
    </row>
    <row r="6" spans="1:42">
      <c r="A6" s="435">
        <v>15895</v>
      </c>
      <c r="B6" s="436" t="s">
        <v>621</v>
      </c>
      <c r="C6" s="437">
        <v>242674</v>
      </c>
      <c r="D6" s="435" t="s">
        <v>617</v>
      </c>
      <c r="E6" s="438">
        <v>383</v>
      </c>
      <c r="F6" s="435" t="s">
        <v>618</v>
      </c>
      <c r="G6" s="439">
        <v>44413893.75</v>
      </c>
      <c r="H6" s="438">
        <v>0</v>
      </c>
      <c r="I6" s="438">
        <v>0</v>
      </c>
      <c r="J6" s="439">
        <v>11442079.73</v>
      </c>
      <c r="K6" s="438">
        <v>0</v>
      </c>
      <c r="L6" s="438">
        <v>0</v>
      </c>
      <c r="M6" s="439">
        <v>479418.47</v>
      </c>
      <c r="N6" s="439">
        <v>56335391.950000003</v>
      </c>
      <c r="O6" s="439">
        <v>800500</v>
      </c>
      <c r="P6" s="439">
        <v>21027121.559999999</v>
      </c>
      <c r="Q6" s="438">
        <v>0</v>
      </c>
      <c r="R6" s="439">
        <v>47613.17</v>
      </c>
      <c r="S6" s="438">
        <v>0</v>
      </c>
      <c r="T6" s="439">
        <v>21875234.73</v>
      </c>
      <c r="U6" s="439">
        <v>78210626.680000007</v>
      </c>
      <c r="V6" s="438">
        <v>0</v>
      </c>
      <c r="W6" s="438">
        <v>0</v>
      </c>
      <c r="X6" s="438">
        <v>0</v>
      </c>
      <c r="Y6" s="435">
        <v>0</v>
      </c>
      <c r="Z6" s="438">
        <v>0</v>
      </c>
      <c r="AA6" s="439">
        <v>207242.94</v>
      </c>
      <c r="AB6" s="439">
        <v>207242.94</v>
      </c>
      <c r="AC6" s="438">
        <v>0</v>
      </c>
      <c r="AD6" s="438">
        <v>0</v>
      </c>
      <c r="AE6" s="438">
        <v>0</v>
      </c>
      <c r="AF6" s="438">
        <v>0</v>
      </c>
      <c r="AG6" s="439">
        <v>207242.94</v>
      </c>
      <c r="AH6" s="439">
        <v>64532310</v>
      </c>
      <c r="AI6" s="439">
        <v>7823753.8700000001</v>
      </c>
      <c r="AJ6" s="439">
        <v>1977354.97</v>
      </c>
      <c r="AK6" s="438">
        <v>0</v>
      </c>
      <c r="AL6" s="439">
        <v>3669964.9</v>
      </c>
      <c r="AM6" s="439">
        <v>78003383.739999995</v>
      </c>
      <c r="AN6" s="439">
        <v>78210626.680000007</v>
      </c>
      <c r="AO6" s="435"/>
      <c r="AP6" s="435" t="s">
        <v>619</v>
      </c>
    </row>
    <row r="7" spans="1:42">
      <c r="A7" s="430">
        <v>19058</v>
      </c>
      <c r="B7" s="431" t="s">
        <v>146</v>
      </c>
      <c r="C7" s="432">
        <v>242704</v>
      </c>
      <c r="D7" s="430" t="s">
        <v>617</v>
      </c>
      <c r="E7" s="433">
        <v>98</v>
      </c>
      <c r="F7" s="430" t="s">
        <v>622</v>
      </c>
      <c r="G7" s="434">
        <v>3856252.44</v>
      </c>
      <c r="H7" s="433">
        <v>0</v>
      </c>
      <c r="I7" s="433">
        <v>0</v>
      </c>
      <c r="J7" s="434">
        <v>1592259.03</v>
      </c>
      <c r="K7" s="433">
        <v>0</v>
      </c>
      <c r="L7" s="433">
        <v>0</v>
      </c>
      <c r="M7" s="433">
        <v>0</v>
      </c>
      <c r="N7" s="434">
        <v>5448511.4699999997</v>
      </c>
      <c r="O7" s="433">
        <v>0</v>
      </c>
      <c r="P7" s="434">
        <v>745094</v>
      </c>
      <c r="Q7" s="433">
        <v>0</v>
      </c>
      <c r="R7" s="433">
        <v>2</v>
      </c>
      <c r="S7" s="433">
        <v>0</v>
      </c>
      <c r="T7" s="434">
        <v>745096</v>
      </c>
      <c r="U7" s="434">
        <v>6193607.4699999997</v>
      </c>
      <c r="V7" s="433">
        <v>0</v>
      </c>
      <c r="W7" s="433">
        <v>0</v>
      </c>
      <c r="X7" s="433">
        <v>0</v>
      </c>
      <c r="Y7" s="430">
        <v>0</v>
      </c>
      <c r="Z7" s="433">
        <v>0</v>
      </c>
      <c r="AA7" s="434">
        <v>2700</v>
      </c>
      <c r="AB7" s="434">
        <v>2700</v>
      </c>
      <c r="AC7" s="433">
        <v>0</v>
      </c>
      <c r="AD7" s="433">
        <v>0</v>
      </c>
      <c r="AE7" s="433">
        <v>2</v>
      </c>
      <c r="AF7" s="433">
        <v>2</v>
      </c>
      <c r="AG7" s="434">
        <v>2702</v>
      </c>
      <c r="AH7" s="434">
        <v>5661800</v>
      </c>
      <c r="AI7" s="434">
        <v>131660.5</v>
      </c>
      <c r="AJ7" s="434">
        <v>29925</v>
      </c>
      <c r="AK7" s="433">
        <v>0</v>
      </c>
      <c r="AL7" s="434">
        <v>367519.97</v>
      </c>
      <c r="AM7" s="434">
        <v>6190905.4699999997</v>
      </c>
      <c r="AN7" s="434">
        <v>6193607.4699999997</v>
      </c>
      <c r="AO7" s="430"/>
      <c r="AP7" s="430" t="s">
        <v>619</v>
      </c>
    </row>
    <row r="8" spans="1:42">
      <c r="A8" s="435">
        <v>8815</v>
      </c>
      <c r="B8" s="436" t="s">
        <v>112</v>
      </c>
      <c r="C8" s="437">
        <v>242766</v>
      </c>
      <c r="D8" s="435" t="s">
        <v>617</v>
      </c>
      <c r="E8" s="438">
        <v>507</v>
      </c>
      <c r="F8" s="435" t="s">
        <v>618</v>
      </c>
      <c r="G8" s="439">
        <v>6766604.6500000004</v>
      </c>
      <c r="H8" s="438">
        <v>0</v>
      </c>
      <c r="I8" s="438">
        <v>0</v>
      </c>
      <c r="J8" s="439">
        <v>19074350.850000001</v>
      </c>
      <c r="K8" s="438">
        <v>0</v>
      </c>
      <c r="L8" s="438">
        <v>0</v>
      </c>
      <c r="M8" s="439">
        <v>56254</v>
      </c>
      <c r="N8" s="439">
        <v>25897209.5</v>
      </c>
      <c r="O8" s="439">
        <v>167500</v>
      </c>
      <c r="P8" s="439">
        <v>79426408.090000004</v>
      </c>
      <c r="Q8" s="438">
        <v>0</v>
      </c>
      <c r="R8" s="439">
        <v>55512.93</v>
      </c>
      <c r="S8" s="438">
        <v>0</v>
      </c>
      <c r="T8" s="439">
        <v>79649421.019999996</v>
      </c>
      <c r="U8" s="439">
        <v>105546630.52</v>
      </c>
      <c r="V8" s="438">
        <v>0</v>
      </c>
      <c r="W8" s="438">
        <v>0</v>
      </c>
      <c r="X8" s="438">
        <v>0</v>
      </c>
      <c r="Y8" s="435">
        <v>11197655.380000001</v>
      </c>
      <c r="Z8" s="438">
        <v>0</v>
      </c>
      <c r="AA8" s="439">
        <v>263614.95</v>
      </c>
      <c r="AB8" s="439">
        <v>11461270.33</v>
      </c>
      <c r="AC8" s="438">
        <v>0</v>
      </c>
      <c r="AD8" s="438">
        <v>0</v>
      </c>
      <c r="AE8" s="439">
        <v>67820</v>
      </c>
      <c r="AF8" s="439">
        <v>67820</v>
      </c>
      <c r="AG8" s="439">
        <v>11529090.33</v>
      </c>
      <c r="AH8" s="439">
        <v>76003380</v>
      </c>
      <c r="AI8" s="439">
        <v>13079684.630000001</v>
      </c>
      <c r="AJ8" s="439">
        <v>367888.58</v>
      </c>
      <c r="AK8" s="438">
        <v>0</v>
      </c>
      <c r="AL8" s="439">
        <v>4566586.9800000004</v>
      </c>
      <c r="AM8" s="439">
        <v>94017540.189999998</v>
      </c>
      <c r="AN8" s="439">
        <v>105546630.52</v>
      </c>
      <c r="AO8" s="435"/>
      <c r="AP8" s="435" t="s">
        <v>619</v>
      </c>
    </row>
    <row r="9" spans="1:42">
      <c r="A9" s="430">
        <v>17130</v>
      </c>
      <c r="B9" s="431" t="s">
        <v>623</v>
      </c>
      <c r="C9" s="432">
        <v>242704</v>
      </c>
      <c r="D9" s="430" t="s">
        <v>617</v>
      </c>
      <c r="E9" s="433">
        <v>101</v>
      </c>
      <c r="F9" s="430" t="s">
        <v>618</v>
      </c>
      <c r="G9" s="434">
        <v>2656246.42</v>
      </c>
      <c r="H9" s="433">
        <v>0</v>
      </c>
      <c r="I9" s="433">
        <v>0</v>
      </c>
      <c r="J9" s="434">
        <v>8284179.79</v>
      </c>
      <c r="K9" s="433">
        <v>0</v>
      </c>
      <c r="L9" s="433">
        <v>0</v>
      </c>
      <c r="M9" s="433">
        <v>0</v>
      </c>
      <c r="N9" s="434">
        <v>10940426.210000001</v>
      </c>
      <c r="O9" s="434">
        <v>40000</v>
      </c>
      <c r="P9" s="434">
        <v>29697457.23</v>
      </c>
      <c r="Q9" s="433">
        <v>0</v>
      </c>
      <c r="R9" s="434">
        <v>3802.71</v>
      </c>
      <c r="S9" s="433">
        <v>0</v>
      </c>
      <c r="T9" s="434">
        <v>29741259.940000001</v>
      </c>
      <c r="U9" s="434">
        <v>40681686.149999999</v>
      </c>
      <c r="V9" s="433">
        <v>0</v>
      </c>
      <c r="W9" s="433">
        <v>0</v>
      </c>
      <c r="X9" s="433">
        <v>0</v>
      </c>
      <c r="Y9" s="430">
        <v>0</v>
      </c>
      <c r="Z9" s="433">
        <v>0</v>
      </c>
      <c r="AA9" s="434">
        <v>41500</v>
      </c>
      <c r="AB9" s="434">
        <v>41500</v>
      </c>
      <c r="AC9" s="433">
        <v>0</v>
      </c>
      <c r="AD9" s="433">
        <v>0</v>
      </c>
      <c r="AE9" s="433">
        <v>0</v>
      </c>
      <c r="AF9" s="433">
        <v>0</v>
      </c>
      <c r="AG9" s="434">
        <v>41500</v>
      </c>
      <c r="AH9" s="434">
        <v>36895930</v>
      </c>
      <c r="AI9" s="434">
        <v>2038481.32</v>
      </c>
      <c r="AJ9" s="434">
        <v>6300</v>
      </c>
      <c r="AK9" s="433">
        <v>0</v>
      </c>
      <c r="AL9" s="434">
        <v>1699474.83</v>
      </c>
      <c r="AM9" s="434">
        <v>40640186.149999999</v>
      </c>
      <c r="AN9" s="434">
        <v>40681686.149999999</v>
      </c>
      <c r="AO9" s="430"/>
      <c r="AP9" s="430" t="s">
        <v>619</v>
      </c>
    </row>
    <row r="10" spans="1:42">
      <c r="A10" s="435">
        <v>15901</v>
      </c>
      <c r="B10" s="436" t="s">
        <v>135</v>
      </c>
      <c r="C10" s="437">
        <v>242704</v>
      </c>
      <c r="D10" s="435" t="s">
        <v>617</v>
      </c>
      <c r="E10" s="438">
        <v>600</v>
      </c>
      <c r="F10" s="435" t="s">
        <v>618</v>
      </c>
      <c r="G10" s="439">
        <v>27594826.170000002</v>
      </c>
      <c r="H10" s="438">
        <v>0</v>
      </c>
      <c r="I10" s="438">
        <v>0</v>
      </c>
      <c r="J10" s="439">
        <v>18915300.18</v>
      </c>
      <c r="K10" s="439">
        <v>5076864</v>
      </c>
      <c r="L10" s="438">
        <v>0</v>
      </c>
      <c r="M10" s="438">
        <v>0</v>
      </c>
      <c r="N10" s="439">
        <v>51586990.350000001</v>
      </c>
      <c r="O10" s="439">
        <v>2150000</v>
      </c>
      <c r="P10" s="439">
        <v>41032123</v>
      </c>
      <c r="Q10" s="438">
        <v>0</v>
      </c>
      <c r="R10" s="439">
        <v>26647.38</v>
      </c>
      <c r="S10" s="438">
        <v>0</v>
      </c>
      <c r="T10" s="439">
        <v>43208770.380000003</v>
      </c>
      <c r="U10" s="439">
        <v>94795760.730000004</v>
      </c>
      <c r="V10" s="438">
        <v>0</v>
      </c>
      <c r="W10" s="438">
        <v>0</v>
      </c>
      <c r="X10" s="438">
        <v>0</v>
      </c>
      <c r="Y10" s="435">
        <v>8639459.9800000004</v>
      </c>
      <c r="Z10" s="438">
        <v>0</v>
      </c>
      <c r="AA10" s="439">
        <v>809047.82</v>
      </c>
      <c r="AB10" s="439">
        <v>9448507.8000000007</v>
      </c>
      <c r="AC10" s="438">
        <v>0</v>
      </c>
      <c r="AD10" s="438">
        <v>0</v>
      </c>
      <c r="AE10" s="438">
        <v>0</v>
      </c>
      <c r="AF10" s="438">
        <v>0</v>
      </c>
      <c r="AG10" s="439">
        <v>9448507.8000000007</v>
      </c>
      <c r="AH10" s="439">
        <v>72202489</v>
      </c>
      <c r="AI10" s="439">
        <v>8787666.4900000002</v>
      </c>
      <c r="AJ10" s="439">
        <v>309404.65999999997</v>
      </c>
      <c r="AK10" s="438">
        <v>0</v>
      </c>
      <c r="AL10" s="439">
        <v>4047692.78</v>
      </c>
      <c r="AM10" s="439">
        <v>85347252.930000007</v>
      </c>
      <c r="AN10" s="439">
        <v>94795760.730000004</v>
      </c>
      <c r="AO10" s="435"/>
      <c r="AP10" s="435" t="s">
        <v>619</v>
      </c>
    </row>
    <row r="11" spans="1:42">
      <c r="A11" s="430">
        <v>19673</v>
      </c>
      <c r="B11" s="431" t="s">
        <v>149</v>
      </c>
      <c r="C11" s="432">
        <v>242704</v>
      </c>
      <c r="D11" s="430" t="s">
        <v>617</v>
      </c>
      <c r="E11" s="433">
        <v>79</v>
      </c>
      <c r="F11" s="430" t="s">
        <v>618</v>
      </c>
      <c r="G11" s="434">
        <v>3296880.27</v>
      </c>
      <c r="H11" s="433">
        <v>0</v>
      </c>
      <c r="I11" s="433">
        <v>0</v>
      </c>
      <c r="J11" s="434">
        <v>973904</v>
      </c>
      <c r="K11" s="433">
        <v>0</v>
      </c>
      <c r="L11" s="433">
        <v>0</v>
      </c>
      <c r="M11" s="433">
        <v>0</v>
      </c>
      <c r="N11" s="434">
        <v>4270784.2699999996</v>
      </c>
      <c r="O11" s="433">
        <v>0</v>
      </c>
      <c r="P11" s="434">
        <v>1076620</v>
      </c>
      <c r="Q11" s="433">
        <v>0</v>
      </c>
      <c r="R11" s="434">
        <v>9995.16</v>
      </c>
      <c r="S11" s="433">
        <v>0</v>
      </c>
      <c r="T11" s="434">
        <v>1086615.1599999999</v>
      </c>
      <c r="U11" s="434">
        <v>5357399.43</v>
      </c>
      <c r="V11" s="433">
        <v>0</v>
      </c>
      <c r="W11" s="433">
        <v>0</v>
      </c>
      <c r="X11" s="433">
        <v>0</v>
      </c>
      <c r="Y11" s="430">
        <v>0</v>
      </c>
      <c r="Z11" s="433">
        <v>0</v>
      </c>
      <c r="AA11" s="433">
        <v>0</v>
      </c>
      <c r="AB11" s="433">
        <v>0</v>
      </c>
      <c r="AC11" s="433">
        <v>0</v>
      </c>
      <c r="AD11" s="433">
        <v>0</v>
      </c>
      <c r="AE11" s="433">
        <v>0</v>
      </c>
      <c r="AF11" s="433">
        <v>0</v>
      </c>
      <c r="AG11" s="433">
        <v>0</v>
      </c>
      <c r="AH11" s="434">
        <v>5029600</v>
      </c>
      <c r="AI11" s="434">
        <v>96854.76</v>
      </c>
      <c r="AJ11" s="434">
        <v>36817</v>
      </c>
      <c r="AK11" s="433">
        <v>0</v>
      </c>
      <c r="AL11" s="434">
        <v>194127.67</v>
      </c>
      <c r="AM11" s="434">
        <v>5357399.43</v>
      </c>
      <c r="AN11" s="434">
        <v>5357399.43</v>
      </c>
      <c r="AO11" s="430"/>
      <c r="AP11" s="430" t="s">
        <v>619</v>
      </c>
    </row>
    <row r="12" spans="1:42">
      <c r="A12" s="435">
        <v>17175</v>
      </c>
      <c r="B12" s="436" t="s">
        <v>138</v>
      </c>
      <c r="C12" s="437">
        <v>242674</v>
      </c>
      <c r="D12" s="435" t="s">
        <v>617</v>
      </c>
      <c r="E12" s="438">
        <v>198</v>
      </c>
      <c r="F12" s="435" t="s">
        <v>618</v>
      </c>
      <c r="G12" s="439">
        <v>4557984.38</v>
      </c>
      <c r="H12" s="438">
        <v>0</v>
      </c>
      <c r="I12" s="438">
        <v>0</v>
      </c>
      <c r="J12" s="439">
        <v>8096908</v>
      </c>
      <c r="K12" s="438">
        <v>0</v>
      </c>
      <c r="L12" s="438">
        <v>0</v>
      </c>
      <c r="M12" s="438">
        <v>0</v>
      </c>
      <c r="N12" s="439">
        <v>12654892.380000001</v>
      </c>
      <c r="O12" s="439">
        <v>37000</v>
      </c>
      <c r="P12" s="439">
        <v>26332468.129999999</v>
      </c>
      <c r="Q12" s="438">
        <v>0</v>
      </c>
      <c r="R12" s="439">
        <v>29386.07</v>
      </c>
      <c r="S12" s="438">
        <v>0</v>
      </c>
      <c r="T12" s="439">
        <v>26398854.199999999</v>
      </c>
      <c r="U12" s="439">
        <v>39053746.579999998</v>
      </c>
      <c r="V12" s="438">
        <v>0</v>
      </c>
      <c r="W12" s="438">
        <v>0</v>
      </c>
      <c r="X12" s="438">
        <v>0</v>
      </c>
      <c r="Y12" s="435">
        <v>533937.53</v>
      </c>
      <c r="Z12" s="438">
        <v>0</v>
      </c>
      <c r="AA12" s="439">
        <v>48121.83</v>
      </c>
      <c r="AB12" s="439">
        <v>582059.36</v>
      </c>
      <c r="AC12" s="438">
        <v>0</v>
      </c>
      <c r="AD12" s="438">
        <v>0</v>
      </c>
      <c r="AE12" s="439">
        <v>4500</v>
      </c>
      <c r="AF12" s="439">
        <v>4500</v>
      </c>
      <c r="AG12" s="439">
        <v>586559.36</v>
      </c>
      <c r="AH12" s="439">
        <v>33087420</v>
      </c>
      <c r="AI12" s="439">
        <v>2495219.88</v>
      </c>
      <c r="AJ12" s="439">
        <v>698598</v>
      </c>
      <c r="AK12" s="438">
        <v>0</v>
      </c>
      <c r="AL12" s="439">
        <v>2185949.34</v>
      </c>
      <c r="AM12" s="439">
        <v>38467187.219999999</v>
      </c>
      <c r="AN12" s="439">
        <v>39053746.579999998</v>
      </c>
      <c r="AO12" s="435"/>
      <c r="AP12" s="435" t="s">
        <v>619</v>
      </c>
    </row>
    <row r="13" spans="1:42">
      <c r="A13" s="430">
        <v>5792</v>
      </c>
      <c r="B13" s="431" t="s">
        <v>123</v>
      </c>
      <c r="C13" s="432">
        <v>242766</v>
      </c>
      <c r="D13" s="430" t="s">
        <v>617</v>
      </c>
      <c r="E13" s="433">
        <v>263</v>
      </c>
      <c r="F13" s="430" t="s">
        <v>618</v>
      </c>
      <c r="G13" s="434">
        <v>3951206.64</v>
      </c>
      <c r="H13" s="433">
        <v>0</v>
      </c>
      <c r="I13" s="433">
        <v>0</v>
      </c>
      <c r="J13" s="434">
        <v>7981742.1799999997</v>
      </c>
      <c r="K13" s="433">
        <v>0</v>
      </c>
      <c r="L13" s="433">
        <v>0</v>
      </c>
      <c r="M13" s="433">
        <v>0</v>
      </c>
      <c r="N13" s="434">
        <v>11932948.82</v>
      </c>
      <c r="O13" s="433">
        <v>0</v>
      </c>
      <c r="P13" s="434">
        <v>26519437.859999999</v>
      </c>
      <c r="Q13" s="433">
        <v>0</v>
      </c>
      <c r="R13" s="433">
        <v>15</v>
      </c>
      <c r="S13" s="433">
        <v>0</v>
      </c>
      <c r="T13" s="434">
        <v>26519452.859999999</v>
      </c>
      <c r="U13" s="434">
        <v>38452401.68</v>
      </c>
      <c r="V13" s="433">
        <v>0</v>
      </c>
      <c r="W13" s="433">
        <v>0</v>
      </c>
      <c r="X13" s="433">
        <v>0</v>
      </c>
      <c r="Y13" s="430">
        <v>864076.65</v>
      </c>
      <c r="Z13" s="433">
        <v>0</v>
      </c>
      <c r="AA13" s="434">
        <v>40000</v>
      </c>
      <c r="AB13" s="434">
        <v>904076.65</v>
      </c>
      <c r="AC13" s="433">
        <v>0</v>
      </c>
      <c r="AD13" s="433">
        <v>0</v>
      </c>
      <c r="AE13" s="433">
        <v>0</v>
      </c>
      <c r="AF13" s="433">
        <v>0</v>
      </c>
      <c r="AG13" s="434">
        <v>904076.65</v>
      </c>
      <c r="AH13" s="434">
        <v>33265570</v>
      </c>
      <c r="AI13" s="434">
        <v>2484550.86</v>
      </c>
      <c r="AJ13" s="434">
        <v>128537.17</v>
      </c>
      <c r="AK13" s="433">
        <v>0</v>
      </c>
      <c r="AL13" s="434">
        <v>1669667</v>
      </c>
      <c r="AM13" s="434">
        <v>37548325.030000001</v>
      </c>
      <c r="AN13" s="434">
        <v>38452401.68</v>
      </c>
      <c r="AO13" s="430"/>
      <c r="AP13" s="430" t="s">
        <v>619</v>
      </c>
    </row>
    <row r="14" spans="1:42">
      <c r="A14" s="435">
        <v>10721</v>
      </c>
      <c r="B14" s="436" t="s">
        <v>117</v>
      </c>
      <c r="C14" s="437">
        <v>242766</v>
      </c>
      <c r="D14" s="435" t="s">
        <v>617</v>
      </c>
      <c r="E14" s="438">
        <v>219</v>
      </c>
      <c r="F14" s="435" t="s">
        <v>618</v>
      </c>
      <c r="G14" s="439">
        <v>420575.07</v>
      </c>
      <c r="H14" s="438">
        <v>0</v>
      </c>
      <c r="I14" s="438">
        <v>0</v>
      </c>
      <c r="J14" s="439">
        <v>10084772</v>
      </c>
      <c r="K14" s="438">
        <v>0</v>
      </c>
      <c r="L14" s="438">
        <v>0</v>
      </c>
      <c r="M14" s="438">
        <v>0</v>
      </c>
      <c r="N14" s="439">
        <v>10505347.07</v>
      </c>
      <c r="O14" s="438">
        <v>0</v>
      </c>
      <c r="P14" s="439">
        <v>47249885</v>
      </c>
      <c r="Q14" s="438">
        <v>0</v>
      </c>
      <c r="R14" s="439">
        <v>17779.71</v>
      </c>
      <c r="S14" s="439">
        <v>25200</v>
      </c>
      <c r="T14" s="439">
        <v>47292864.710000001</v>
      </c>
      <c r="U14" s="439">
        <v>57798211.780000001</v>
      </c>
      <c r="V14" s="439">
        <v>1742690.69</v>
      </c>
      <c r="W14" s="438">
        <v>0</v>
      </c>
      <c r="X14" s="438">
        <v>0</v>
      </c>
      <c r="Y14" s="435">
        <v>15295003.93</v>
      </c>
      <c r="Z14" s="438">
        <v>0</v>
      </c>
      <c r="AA14" s="439">
        <v>40000</v>
      </c>
      <c r="AB14" s="439">
        <v>17077694.620000001</v>
      </c>
      <c r="AC14" s="438">
        <v>0</v>
      </c>
      <c r="AD14" s="438">
        <v>0</v>
      </c>
      <c r="AE14" s="438">
        <v>0</v>
      </c>
      <c r="AF14" s="438">
        <v>0</v>
      </c>
      <c r="AG14" s="439">
        <v>17077694.620000001</v>
      </c>
      <c r="AH14" s="439">
        <v>35404640</v>
      </c>
      <c r="AI14" s="439">
        <v>2368503.34</v>
      </c>
      <c r="AJ14" s="439">
        <v>458562.54</v>
      </c>
      <c r="AK14" s="438">
        <v>0</v>
      </c>
      <c r="AL14" s="439">
        <v>2488811.2799999998</v>
      </c>
      <c r="AM14" s="439">
        <v>40720517.159999996</v>
      </c>
      <c r="AN14" s="439">
        <v>57798211.780000001</v>
      </c>
      <c r="AO14" s="435"/>
      <c r="AP14" s="435" t="s">
        <v>619</v>
      </c>
    </row>
    <row r="15" spans="1:42">
      <c r="A15" s="430">
        <v>18059</v>
      </c>
      <c r="B15" s="431" t="s">
        <v>143</v>
      </c>
      <c r="C15" s="432">
        <v>242796</v>
      </c>
      <c r="D15" s="430" t="s">
        <v>617</v>
      </c>
      <c r="E15" s="433">
        <v>211</v>
      </c>
      <c r="F15" s="430" t="s">
        <v>618</v>
      </c>
      <c r="G15" s="434">
        <v>19331515.620000001</v>
      </c>
      <c r="H15" s="433">
        <v>0</v>
      </c>
      <c r="I15" s="433">
        <v>0</v>
      </c>
      <c r="J15" s="434">
        <v>8048987.2000000002</v>
      </c>
      <c r="K15" s="433">
        <v>0</v>
      </c>
      <c r="L15" s="433">
        <v>0</v>
      </c>
      <c r="M15" s="433">
        <v>243.34</v>
      </c>
      <c r="N15" s="434">
        <v>27380746.16</v>
      </c>
      <c r="O15" s="434">
        <v>1000</v>
      </c>
      <c r="P15" s="434">
        <v>8266227.1799999997</v>
      </c>
      <c r="Q15" s="433">
        <v>0</v>
      </c>
      <c r="R15" s="433">
        <v>0</v>
      </c>
      <c r="S15" s="433">
        <v>0</v>
      </c>
      <c r="T15" s="434">
        <v>8267227.1799999997</v>
      </c>
      <c r="U15" s="434">
        <v>35647973.340000004</v>
      </c>
      <c r="V15" s="433">
        <v>0</v>
      </c>
      <c r="W15" s="433">
        <v>0</v>
      </c>
      <c r="X15" s="433">
        <v>0</v>
      </c>
      <c r="Y15" s="430">
        <v>0</v>
      </c>
      <c r="Z15" s="433">
        <v>0</v>
      </c>
      <c r="AA15" s="433">
        <v>0</v>
      </c>
      <c r="AB15" s="433">
        <v>0</v>
      </c>
      <c r="AC15" s="433">
        <v>0</v>
      </c>
      <c r="AD15" s="433">
        <v>0</v>
      </c>
      <c r="AE15" s="433">
        <v>0</v>
      </c>
      <c r="AF15" s="433">
        <v>0</v>
      </c>
      <c r="AG15" s="433">
        <v>0</v>
      </c>
      <c r="AH15" s="434">
        <v>31921400</v>
      </c>
      <c r="AI15" s="434">
        <v>2200424.6800000002</v>
      </c>
      <c r="AJ15" s="434">
        <v>260771.17</v>
      </c>
      <c r="AK15" s="433">
        <v>0</v>
      </c>
      <c r="AL15" s="434">
        <v>1265377.49</v>
      </c>
      <c r="AM15" s="434">
        <v>35647973.340000004</v>
      </c>
      <c r="AN15" s="434">
        <v>35647973.340000004</v>
      </c>
      <c r="AO15" s="430"/>
      <c r="AP15" s="430" t="s">
        <v>619</v>
      </c>
    </row>
    <row r="16" spans="1:42">
      <c r="A16" s="675" t="s">
        <v>23</v>
      </c>
      <c r="B16" s="675"/>
      <c r="C16" s="675"/>
      <c r="D16" s="675"/>
      <c r="E16" s="675"/>
      <c r="F16" s="435"/>
      <c r="G16" s="440">
        <v>139092367.25</v>
      </c>
      <c r="H16" s="441">
        <v>41000000</v>
      </c>
      <c r="I16" s="440">
        <v>15000000</v>
      </c>
      <c r="J16" s="440">
        <v>132497622.41</v>
      </c>
      <c r="K16" s="440">
        <v>5076864</v>
      </c>
      <c r="L16" s="442">
        <v>0</v>
      </c>
      <c r="M16" s="440">
        <v>713359.94</v>
      </c>
      <c r="N16" s="440">
        <v>333380213.60000002</v>
      </c>
      <c r="O16" s="440">
        <v>81570455.810000002</v>
      </c>
      <c r="P16" s="440">
        <v>397111496.25999999</v>
      </c>
      <c r="Q16" s="442">
        <v>0</v>
      </c>
      <c r="R16" s="440">
        <v>229907.34</v>
      </c>
      <c r="S16" s="440">
        <v>25200</v>
      </c>
      <c r="T16" s="440">
        <v>478937059.41000003</v>
      </c>
      <c r="U16" s="440">
        <v>812317273.00999999</v>
      </c>
      <c r="V16" s="440">
        <v>1742690.69</v>
      </c>
      <c r="W16" s="442">
        <v>0</v>
      </c>
      <c r="X16" s="440">
        <v>4029513.66</v>
      </c>
      <c r="Y16" s="442">
        <v>0</v>
      </c>
      <c r="Z16" s="442">
        <v>0</v>
      </c>
      <c r="AA16" s="440">
        <v>1826204.11</v>
      </c>
      <c r="AB16" s="440">
        <v>90756414.780000001</v>
      </c>
      <c r="AC16" s="440">
        <v>4237172.04</v>
      </c>
      <c r="AD16" s="442">
        <v>0</v>
      </c>
      <c r="AE16" s="440">
        <v>248120</v>
      </c>
      <c r="AF16" s="440">
        <v>4485292.04</v>
      </c>
      <c r="AG16" s="440">
        <v>95241706.819999993</v>
      </c>
      <c r="AH16" s="440">
        <v>625908819</v>
      </c>
      <c r="AI16" s="440">
        <v>51330843.979999997</v>
      </c>
      <c r="AJ16" s="440">
        <v>7090729.6900000004</v>
      </c>
      <c r="AK16" s="442">
        <v>0</v>
      </c>
      <c r="AL16" s="440">
        <v>32745173.52</v>
      </c>
      <c r="AM16" s="440">
        <v>717075566.19000006</v>
      </c>
      <c r="AN16" s="440">
        <v>812317273.00999999</v>
      </c>
      <c r="AO16" s="435"/>
      <c r="AP16" s="435"/>
    </row>
  </sheetData>
  <mergeCells count="38">
    <mergeCell ref="AP1:AP2"/>
    <mergeCell ref="A16:E16"/>
    <mergeCell ref="AH1:AH2"/>
    <mergeCell ref="AI1:AI2"/>
    <mergeCell ref="AK1:AK2"/>
    <mergeCell ref="AL1:AL2"/>
    <mergeCell ref="AM1:AM2"/>
    <mergeCell ref="AN1:AN2"/>
    <mergeCell ref="AB1:AB2"/>
    <mergeCell ref="AC1:AC2"/>
    <mergeCell ref="AD1:AD2"/>
    <mergeCell ref="AE1:AE2"/>
    <mergeCell ref="AF1:AF2"/>
    <mergeCell ref="AG1:AG2"/>
    <mergeCell ref="U1:U2"/>
    <mergeCell ref="V1:V2"/>
    <mergeCell ref="W1:W2"/>
    <mergeCell ref="X1:X2"/>
    <mergeCell ref="Y1:Y2"/>
    <mergeCell ref="AA1:AA2"/>
    <mergeCell ref="N1:N2"/>
    <mergeCell ref="O1:O2"/>
    <mergeCell ref="P1:P2"/>
    <mergeCell ref="Q1:Q2"/>
    <mergeCell ref="S1:S2"/>
    <mergeCell ref="T1:T2"/>
    <mergeCell ref="M1:M2"/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K1:K2"/>
    <mergeCell ref="L1:L2"/>
  </mergeCells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S15"/>
  <sheetViews>
    <sheetView workbookViewId="0">
      <selection activeCell="E16" sqref="E16"/>
    </sheetView>
  </sheetViews>
  <sheetFormatPr defaultRowHeight="14.5"/>
  <cols>
    <col min="2" max="2" width="36.81640625" customWidth="1"/>
    <col min="3" max="3" width="10.453125" customWidth="1"/>
    <col min="4" max="10" width="0" hidden="1" customWidth="1"/>
    <col min="11" max="11" width="11.81640625" customWidth="1"/>
    <col min="12" max="14" width="0" hidden="1" customWidth="1"/>
    <col min="15" max="15" width="16.08984375" customWidth="1"/>
    <col min="16" max="16" width="15.453125" customWidth="1"/>
    <col min="17" max="19" width="0" hidden="1" customWidth="1"/>
  </cols>
  <sheetData>
    <row r="1" spans="1:19" ht="52.5">
      <c r="A1" s="443" t="s">
        <v>428</v>
      </c>
      <c r="B1" s="443" t="s">
        <v>430</v>
      </c>
      <c r="C1" s="443" t="s">
        <v>572</v>
      </c>
      <c r="D1" s="444" t="s">
        <v>624</v>
      </c>
      <c r="E1" s="444" t="s">
        <v>625</v>
      </c>
      <c r="F1" s="444" t="s">
        <v>626</v>
      </c>
      <c r="G1" s="444" t="s">
        <v>627</v>
      </c>
      <c r="H1" s="444" t="s">
        <v>628</v>
      </c>
      <c r="I1" s="444" t="s">
        <v>629</v>
      </c>
      <c r="J1" s="444" t="s">
        <v>630</v>
      </c>
      <c r="K1" s="444" t="s">
        <v>631</v>
      </c>
      <c r="L1" s="445" t="s">
        <v>632</v>
      </c>
      <c r="M1" s="445" t="s">
        <v>633</v>
      </c>
      <c r="N1" s="445" t="s">
        <v>634</v>
      </c>
      <c r="O1" s="445" t="s">
        <v>635</v>
      </c>
      <c r="P1" s="443" t="s">
        <v>636</v>
      </c>
      <c r="Q1" s="443" t="s">
        <v>573</v>
      </c>
      <c r="R1" s="443" t="s">
        <v>637</v>
      </c>
      <c r="S1" s="443" t="s">
        <v>615</v>
      </c>
    </row>
    <row r="2" spans="1:19">
      <c r="A2" s="431">
        <v>6186</v>
      </c>
      <c r="B2" s="431" t="s">
        <v>616</v>
      </c>
      <c r="C2" s="432">
        <v>242553</v>
      </c>
      <c r="D2" s="434">
        <v>4041029.3</v>
      </c>
      <c r="E2" s="433">
        <v>351.49</v>
      </c>
      <c r="F2" s="433">
        <v>0</v>
      </c>
      <c r="G2" s="434">
        <v>14763.33</v>
      </c>
      <c r="H2" s="433">
        <v>0</v>
      </c>
      <c r="I2" s="433">
        <v>0</v>
      </c>
      <c r="J2" s="434">
        <v>9635.9699999999993</v>
      </c>
      <c r="K2" s="434">
        <v>4065780.09</v>
      </c>
      <c r="L2" s="434">
        <v>1397369.13</v>
      </c>
      <c r="M2" s="433">
        <v>0</v>
      </c>
      <c r="N2" s="434">
        <v>116882.28</v>
      </c>
      <c r="O2" s="434">
        <v>1514251.41</v>
      </c>
      <c r="P2" s="434">
        <v>2551528.6800000002</v>
      </c>
      <c r="Q2" s="431" t="s">
        <v>617</v>
      </c>
      <c r="R2" s="431">
        <v>20</v>
      </c>
      <c r="S2" s="431" t="s">
        <v>619</v>
      </c>
    </row>
    <row r="3" spans="1:19">
      <c r="A3" s="436">
        <v>16361</v>
      </c>
      <c r="B3" s="436" t="s">
        <v>620</v>
      </c>
      <c r="C3" s="437">
        <v>242613</v>
      </c>
      <c r="D3" s="439">
        <v>3836092.69</v>
      </c>
      <c r="E3" s="439">
        <v>4777.7</v>
      </c>
      <c r="F3" s="439">
        <v>669320.76</v>
      </c>
      <c r="G3" s="439">
        <v>2094604.71</v>
      </c>
      <c r="H3" s="438">
        <v>0</v>
      </c>
      <c r="I3" s="438">
        <v>0</v>
      </c>
      <c r="J3" s="439">
        <v>130697.48</v>
      </c>
      <c r="K3" s="439">
        <v>6735493.3399999999</v>
      </c>
      <c r="L3" s="438">
        <v>0</v>
      </c>
      <c r="M3" s="438">
        <v>0</v>
      </c>
      <c r="N3" s="439">
        <v>822720.5</v>
      </c>
      <c r="O3" s="439">
        <v>822720.5</v>
      </c>
      <c r="P3" s="439">
        <v>5912772.8399999999</v>
      </c>
      <c r="Q3" s="436" t="s">
        <v>617</v>
      </c>
      <c r="R3" s="436">
        <v>20</v>
      </c>
      <c r="S3" s="436" t="s">
        <v>619</v>
      </c>
    </row>
    <row r="4" spans="1:19">
      <c r="A4" s="431">
        <v>11455</v>
      </c>
      <c r="B4" s="431" t="s">
        <v>125</v>
      </c>
      <c r="C4" s="432">
        <v>242613</v>
      </c>
      <c r="D4" s="434">
        <v>2059609.32</v>
      </c>
      <c r="E4" s="434">
        <v>92958.6</v>
      </c>
      <c r="F4" s="434">
        <v>862188.59</v>
      </c>
      <c r="G4" s="434">
        <v>185912.33</v>
      </c>
      <c r="H4" s="433">
        <v>0</v>
      </c>
      <c r="I4" s="433">
        <v>0</v>
      </c>
      <c r="J4" s="434">
        <v>214483.08</v>
      </c>
      <c r="K4" s="434">
        <v>3415151.92</v>
      </c>
      <c r="L4" s="434">
        <v>336915.96</v>
      </c>
      <c r="M4" s="434">
        <v>75563.23</v>
      </c>
      <c r="N4" s="434">
        <v>876972.97</v>
      </c>
      <c r="O4" s="434">
        <v>1289452.1599999999</v>
      </c>
      <c r="P4" s="434">
        <v>2125699.7599999998</v>
      </c>
      <c r="Q4" s="431" t="s">
        <v>617</v>
      </c>
      <c r="R4" s="431">
        <v>20</v>
      </c>
      <c r="S4" s="431" t="s">
        <v>619</v>
      </c>
    </row>
    <row r="5" spans="1:19">
      <c r="A5" s="436">
        <v>15895</v>
      </c>
      <c r="B5" s="436" t="s">
        <v>621</v>
      </c>
      <c r="C5" s="437">
        <v>242674</v>
      </c>
      <c r="D5" s="439">
        <v>3786237.95</v>
      </c>
      <c r="E5" s="439">
        <v>18890.64</v>
      </c>
      <c r="F5" s="439">
        <v>111684.92</v>
      </c>
      <c r="G5" s="439">
        <v>42542.74</v>
      </c>
      <c r="H5" s="438">
        <v>0</v>
      </c>
      <c r="I5" s="438">
        <v>0</v>
      </c>
      <c r="J5" s="439">
        <v>719457.11</v>
      </c>
      <c r="K5" s="439">
        <v>4678813.3600000003</v>
      </c>
      <c r="L5" s="438">
        <v>0</v>
      </c>
      <c r="M5" s="438">
        <v>0</v>
      </c>
      <c r="N5" s="439">
        <v>1008848.46</v>
      </c>
      <c r="O5" s="439">
        <v>1008848.46</v>
      </c>
      <c r="P5" s="439">
        <v>3669964.9</v>
      </c>
      <c r="Q5" s="436" t="s">
        <v>617</v>
      </c>
      <c r="R5" s="436">
        <v>20</v>
      </c>
      <c r="S5" s="436" t="s">
        <v>619</v>
      </c>
    </row>
    <row r="6" spans="1:19">
      <c r="A6" s="431">
        <v>19058</v>
      </c>
      <c r="B6" s="431" t="s">
        <v>146</v>
      </c>
      <c r="C6" s="432">
        <v>242704</v>
      </c>
      <c r="D6" s="434">
        <v>396688.62</v>
      </c>
      <c r="E6" s="434">
        <v>1091.8599999999999</v>
      </c>
      <c r="F6" s="433">
        <v>0</v>
      </c>
      <c r="G6" s="433">
        <v>0</v>
      </c>
      <c r="H6" s="433">
        <v>0</v>
      </c>
      <c r="I6" s="433">
        <v>0</v>
      </c>
      <c r="J6" s="433">
        <v>600</v>
      </c>
      <c r="K6" s="434">
        <v>398380.48</v>
      </c>
      <c r="L6" s="433">
        <v>0</v>
      </c>
      <c r="M6" s="433">
        <v>0</v>
      </c>
      <c r="N6" s="434">
        <v>30860.51</v>
      </c>
      <c r="O6" s="434">
        <v>30860.51</v>
      </c>
      <c r="P6" s="434">
        <v>367519.97</v>
      </c>
      <c r="Q6" s="431" t="s">
        <v>617</v>
      </c>
      <c r="R6" s="431">
        <v>20</v>
      </c>
      <c r="S6" s="431" t="s">
        <v>619</v>
      </c>
    </row>
    <row r="7" spans="1:19">
      <c r="A7" s="436">
        <v>8815</v>
      </c>
      <c r="B7" s="436" t="s">
        <v>112</v>
      </c>
      <c r="C7" s="437">
        <v>242766</v>
      </c>
      <c r="D7" s="439">
        <v>6344930.5199999996</v>
      </c>
      <c r="E7" s="439">
        <v>1474.18</v>
      </c>
      <c r="F7" s="438">
        <v>0</v>
      </c>
      <c r="G7" s="439">
        <v>9128.75</v>
      </c>
      <c r="H7" s="438">
        <v>0</v>
      </c>
      <c r="I7" s="438">
        <v>0</v>
      </c>
      <c r="J7" s="439">
        <v>3855.26</v>
      </c>
      <c r="K7" s="439">
        <v>6359388.71</v>
      </c>
      <c r="L7" s="439">
        <v>368416.88</v>
      </c>
      <c r="M7" s="438">
        <v>0</v>
      </c>
      <c r="N7" s="439">
        <v>1424384.85</v>
      </c>
      <c r="O7" s="439">
        <v>1792801.73</v>
      </c>
      <c r="P7" s="439">
        <v>4566586.9800000004</v>
      </c>
      <c r="Q7" s="436" t="s">
        <v>617</v>
      </c>
      <c r="R7" s="436">
        <v>20</v>
      </c>
      <c r="S7" s="436" t="s">
        <v>619</v>
      </c>
    </row>
    <row r="8" spans="1:19">
      <c r="A8" s="431">
        <v>17130</v>
      </c>
      <c r="B8" s="431" t="s">
        <v>623</v>
      </c>
      <c r="C8" s="432">
        <v>242704</v>
      </c>
      <c r="D8" s="434">
        <v>1855607.67</v>
      </c>
      <c r="E8" s="433">
        <v>606.37</v>
      </c>
      <c r="F8" s="433">
        <v>0</v>
      </c>
      <c r="G8" s="434">
        <v>1594.36</v>
      </c>
      <c r="H8" s="433">
        <v>0</v>
      </c>
      <c r="I8" s="433">
        <v>0</v>
      </c>
      <c r="J8" s="434">
        <v>6458.56</v>
      </c>
      <c r="K8" s="434">
        <v>1864266.96</v>
      </c>
      <c r="L8" s="433">
        <v>0</v>
      </c>
      <c r="M8" s="433">
        <v>0</v>
      </c>
      <c r="N8" s="434">
        <v>164792.13</v>
      </c>
      <c r="O8" s="434">
        <v>164792.13</v>
      </c>
      <c r="P8" s="434">
        <v>1699474.83</v>
      </c>
      <c r="Q8" s="431" t="s">
        <v>617</v>
      </c>
      <c r="R8" s="431">
        <v>20</v>
      </c>
      <c r="S8" s="431" t="s">
        <v>619</v>
      </c>
    </row>
    <row r="9" spans="1:19">
      <c r="A9" s="436">
        <v>15901</v>
      </c>
      <c r="B9" s="436" t="s">
        <v>135</v>
      </c>
      <c r="C9" s="437">
        <v>242704</v>
      </c>
      <c r="D9" s="439">
        <v>4535446.5999999996</v>
      </c>
      <c r="E9" s="439">
        <v>7392.31</v>
      </c>
      <c r="F9" s="438">
        <v>0</v>
      </c>
      <c r="G9" s="439">
        <v>71281.37</v>
      </c>
      <c r="H9" s="438">
        <v>0</v>
      </c>
      <c r="I9" s="438">
        <v>0</v>
      </c>
      <c r="J9" s="439">
        <v>325955.93</v>
      </c>
      <c r="K9" s="439">
        <v>4940076.21</v>
      </c>
      <c r="L9" s="439">
        <v>147752.29</v>
      </c>
      <c r="M9" s="439">
        <v>24929.97</v>
      </c>
      <c r="N9" s="439">
        <v>719701.17</v>
      </c>
      <c r="O9" s="439">
        <v>892383.43</v>
      </c>
      <c r="P9" s="439">
        <v>4047692.78</v>
      </c>
      <c r="Q9" s="436" t="s">
        <v>617</v>
      </c>
      <c r="R9" s="436">
        <v>20</v>
      </c>
      <c r="S9" s="436" t="s">
        <v>619</v>
      </c>
    </row>
    <row r="10" spans="1:19">
      <c r="A10" s="431">
        <v>19673</v>
      </c>
      <c r="B10" s="431" t="s">
        <v>149</v>
      </c>
      <c r="C10" s="432">
        <v>242704</v>
      </c>
      <c r="D10" s="434">
        <v>203612</v>
      </c>
      <c r="E10" s="434">
        <v>2683.87</v>
      </c>
      <c r="F10" s="433">
        <v>0</v>
      </c>
      <c r="G10" s="433">
        <v>0</v>
      </c>
      <c r="H10" s="433">
        <v>0</v>
      </c>
      <c r="I10" s="433">
        <v>0</v>
      </c>
      <c r="J10" s="434">
        <v>9474</v>
      </c>
      <c r="K10" s="434">
        <v>215769.87</v>
      </c>
      <c r="L10" s="433">
        <v>0</v>
      </c>
      <c r="M10" s="433">
        <v>0</v>
      </c>
      <c r="N10" s="434">
        <v>21642.2</v>
      </c>
      <c r="O10" s="434">
        <v>21642.2</v>
      </c>
      <c r="P10" s="434">
        <v>194127.67</v>
      </c>
      <c r="Q10" s="431" t="s">
        <v>617</v>
      </c>
      <c r="R10" s="431">
        <v>20</v>
      </c>
      <c r="S10" s="431" t="s">
        <v>619</v>
      </c>
    </row>
    <row r="11" spans="1:19">
      <c r="A11" s="436">
        <v>17175</v>
      </c>
      <c r="B11" s="436" t="s">
        <v>138</v>
      </c>
      <c r="C11" s="437">
        <v>242674</v>
      </c>
      <c r="D11" s="439">
        <v>2732285.6</v>
      </c>
      <c r="E11" s="439">
        <v>2308.96</v>
      </c>
      <c r="F11" s="438">
        <v>0</v>
      </c>
      <c r="G11" s="439">
        <v>1892.32</v>
      </c>
      <c r="H11" s="438">
        <v>0</v>
      </c>
      <c r="I11" s="438">
        <v>0</v>
      </c>
      <c r="J11" s="439">
        <v>9877.48</v>
      </c>
      <c r="K11" s="439">
        <v>2746364.36</v>
      </c>
      <c r="L11" s="439">
        <v>38546.03</v>
      </c>
      <c r="M11" s="438">
        <v>0</v>
      </c>
      <c r="N11" s="439">
        <v>521868.99</v>
      </c>
      <c r="O11" s="439">
        <v>560415.02</v>
      </c>
      <c r="P11" s="439">
        <v>2185949.34</v>
      </c>
      <c r="Q11" s="436" t="s">
        <v>617</v>
      </c>
      <c r="R11" s="436">
        <v>20</v>
      </c>
      <c r="S11" s="436" t="s">
        <v>619</v>
      </c>
    </row>
    <row r="12" spans="1:19">
      <c r="A12" s="431">
        <v>5792</v>
      </c>
      <c r="B12" s="431" t="s">
        <v>123</v>
      </c>
      <c r="C12" s="432">
        <v>242766</v>
      </c>
      <c r="D12" s="434">
        <v>1713285.16</v>
      </c>
      <c r="E12" s="434">
        <v>1035.9100000000001</v>
      </c>
      <c r="F12" s="433">
        <v>0</v>
      </c>
      <c r="G12" s="433">
        <v>0</v>
      </c>
      <c r="H12" s="433">
        <v>0</v>
      </c>
      <c r="I12" s="433">
        <v>0</v>
      </c>
      <c r="J12" s="433">
        <v>240</v>
      </c>
      <c r="K12" s="434">
        <v>1714561.07</v>
      </c>
      <c r="L12" s="434">
        <v>24948.58</v>
      </c>
      <c r="M12" s="434">
        <v>-54128.12</v>
      </c>
      <c r="N12" s="434">
        <v>74073.61</v>
      </c>
      <c r="O12" s="434">
        <v>44894.07</v>
      </c>
      <c r="P12" s="434">
        <v>1669667</v>
      </c>
      <c r="Q12" s="431" t="s">
        <v>617</v>
      </c>
      <c r="R12" s="431">
        <v>20</v>
      </c>
      <c r="S12" s="431" t="s">
        <v>619</v>
      </c>
    </row>
    <row r="13" spans="1:19">
      <c r="A13" s="436">
        <v>10721</v>
      </c>
      <c r="B13" s="436" t="s">
        <v>117</v>
      </c>
      <c r="C13" s="437">
        <v>242766</v>
      </c>
      <c r="D13" s="439">
        <v>3330293.27</v>
      </c>
      <c r="E13" s="438">
        <v>612.97</v>
      </c>
      <c r="F13" s="438">
        <v>0</v>
      </c>
      <c r="G13" s="438">
        <v>0</v>
      </c>
      <c r="H13" s="438">
        <v>0</v>
      </c>
      <c r="I13" s="438">
        <v>0</v>
      </c>
      <c r="J13" s="439">
        <v>1420</v>
      </c>
      <c r="K13" s="439">
        <v>3332326.24</v>
      </c>
      <c r="L13" s="439">
        <v>689649.49</v>
      </c>
      <c r="M13" s="438">
        <v>0</v>
      </c>
      <c r="N13" s="439">
        <v>153865.47</v>
      </c>
      <c r="O13" s="439">
        <v>843514.96</v>
      </c>
      <c r="P13" s="439">
        <v>2488811.2799999998</v>
      </c>
      <c r="Q13" s="436" t="s">
        <v>617</v>
      </c>
      <c r="R13" s="436">
        <v>20</v>
      </c>
      <c r="S13" s="436" t="s">
        <v>619</v>
      </c>
    </row>
    <row r="14" spans="1:19">
      <c r="A14" s="431">
        <v>18059</v>
      </c>
      <c r="B14" s="431" t="s">
        <v>143</v>
      </c>
      <c r="C14" s="432">
        <v>242796</v>
      </c>
      <c r="D14" s="434">
        <v>1110817.3500000001</v>
      </c>
      <c r="E14" s="434">
        <v>66891.73</v>
      </c>
      <c r="F14" s="433">
        <v>0</v>
      </c>
      <c r="G14" s="433">
        <v>13.89</v>
      </c>
      <c r="H14" s="433">
        <v>0</v>
      </c>
      <c r="I14" s="433">
        <v>0</v>
      </c>
      <c r="J14" s="434">
        <v>159215.69</v>
      </c>
      <c r="K14" s="434">
        <v>1336938.6599999999</v>
      </c>
      <c r="L14" s="433">
        <v>0</v>
      </c>
      <c r="M14" s="433">
        <v>0</v>
      </c>
      <c r="N14" s="434">
        <v>71561.17</v>
      </c>
      <c r="O14" s="434">
        <v>71561.17</v>
      </c>
      <c r="P14" s="434">
        <v>1265377.49</v>
      </c>
      <c r="Q14" s="431" t="s">
        <v>617</v>
      </c>
      <c r="R14" s="431">
        <v>20</v>
      </c>
      <c r="S14" s="431" t="s">
        <v>619</v>
      </c>
    </row>
    <row r="15" spans="1:19" ht="21">
      <c r="A15" s="677" t="s">
        <v>23</v>
      </c>
      <c r="B15" s="677"/>
      <c r="C15" s="677"/>
      <c r="D15" s="446">
        <v>35945936.049999997</v>
      </c>
      <c r="E15" s="446">
        <v>201076.59</v>
      </c>
      <c r="F15" s="446">
        <v>1643194.27</v>
      </c>
      <c r="G15" s="446">
        <v>2421733.7999999998</v>
      </c>
      <c r="H15" s="447">
        <v>0</v>
      </c>
      <c r="I15" s="447">
        <v>0</v>
      </c>
      <c r="J15" s="446">
        <v>1591370.56</v>
      </c>
      <c r="K15" s="446">
        <v>41803311.270000003</v>
      </c>
      <c r="L15" s="446">
        <v>3003598.36</v>
      </c>
      <c r="M15" s="446">
        <v>46365.08</v>
      </c>
      <c r="N15" s="446">
        <v>6008174.3099999996</v>
      </c>
      <c r="O15" s="446">
        <v>9058137.75</v>
      </c>
      <c r="P15" s="446">
        <v>32745173.52</v>
      </c>
      <c r="Q15" s="448"/>
      <c r="R15" s="425"/>
      <c r="S15" s="425"/>
    </row>
  </sheetData>
  <mergeCells count="1">
    <mergeCell ref="A15:C15"/>
  </mergeCells>
  <pageMargins left="0.7" right="0.7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P53"/>
  <sheetViews>
    <sheetView topLeftCell="B1" workbookViewId="0">
      <selection activeCell="E16" sqref="E16"/>
    </sheetView>
  </sheetViews>
  <sheetFormatPr defaultColWidth="8.81640625" defaultRowHeight="13"/>
  <cols>
    <col min="1" max="1" width="0" style="457" hidden="1" customWidth="1"/>
    <col min="2" max="2" width="53.453125" style="457" bestFit="1" customWidth="1"/>
    <col min="3" max="3" width="10.90625" style="457" bestFit="1" customWidth="1"/>
    <col min="4" max="4" width="0" style="457" hidden="1" customWidth="1"/>
    <col min="5" max="5" width="16.90625" style="457" bestFit="1" customWidth="1"/>
    <col min="6" max="6" width="16.36328125" style="457" hidden="1" customWidth="1"/>
    <col min="7" max="7" width="22.26953125" style="457" hidden="1" customWidth="1"/>
    <col min="8" max="8" width="20.6328125" style="457" hidden="1" customWidth="1"/>
    <col min="9" max="9" width="14.90625" style="457" hidden="1" customWidth="1"/>
    <col min="10" max="10" width="21.81640625" style="457" hidden="1" customWidth="1"/>
    <col min="11" max="11" width="15.81640625" style="457" hidden="1" customWidth="1"/>
    <col min="12" max="12" width="11.90625" style="457" hidden="1" customWidth="1"/>
    <col min="13" max="13" width="18.26953125" style="457" hidden="1" customWidth="1"/>
    <col min="14" max="14" width="19.08984375" style="457" hidden="1" customWidth="1"/>
    <col min="15" max="15" width="16.6328125" style="457" hidden="1" customWidth="1"/>
    <col min="16" max="16" width="17.81640625" style="457" hidden="1" customWidth="1"/>
    <col min="17" max="17" width="16.6328125" style="457" hidden="1" customWidth="1"/>
    <col min="18" max="18" width="29" style="457" hidden="1" customWidth="1"/>
    <col min="19" max="19" width="20.36328125" style="457" hidden="1" customWidth="1"/>
    <col min="20" max="20" width="21.26953125" style="457" hidden="1" customWidth="1"/>
    <col min="21" max="21" width="19" style="457" customWidth="1"/>
    <col min="22" max="23" width="0" style="457" hidden="1" customWidth="1"/>
    <col min="24" max="24" width="45.6328125" style="457" hidden="1" customWidth="1"/>
    <col min="25" max="32" width="0" style="457" hidden="1" customWidth="1"/>
    <col min="33" max="33" width="20.1796875" style="457" customWidth="1"/>
    <col min="34" max="34" width="17.81640625" style="457" bestFit="1" customWidth="1"/>
    <col min="35" max="35" width="16.6328125" style="457" hidden="1" customWidth="1"/>
    <col min="36" max="36" width="18.453125" style="457" hidden="1" customWidth="1"/>
    <col min="37" max="37" width="11.36328125" style="457" hidden="1" customWidth="1"/>
    <col min="38" max="38" width="21" style="457" bestFit="1" customWidth="1"/>
    <col min="39" max="39" width="22.453125" style="457" customWidth="1"/>
    <col min="40" max="40" width="24.81640625" style="457" hidden="1" customWidth="1"/>
    <col min="41" max="41" width="0" style="457" hidden="1" customWidth="1"/>
    <col min="42" max="42" width="2.81640625" style="457" hidden="1" customWidth="1"/>
    <col min="43" max="16384" width="8.81640625" style="457"/>
  </cols>
  <sheetData>
    <row r="1" spans="1:42" ht="55.25" customHeight="1">
      <c r="A1" s="679" t="s">
        <v>428</v>
      </c>
      <c r="B1" s="679" t="s">
        <v>430</v>
      </c>
      <c r="C1" s="679" t="s">
        <v>572</v>
      </c>
      <c r="D1" s="679" t="s">
        <v>573</v>
      </c>
      <c r="E1" s="679" t="s">
        <v>574</v>
      </c>
      <c r="F1" s="679" t="s">
        <v>575</v>
      </c>
      <c r="G1" s="678" t="s">
        <v>576</v>
      </c>
      <c r="H1" s="678" t="s">
        <v>577</v>
      </c>
      <c r="I1" s="678" t="s">
        <v>578</v>
      </c>
      <c r="J1" s="453" t="s">
        <v>579</v>
      </c>
      <c r="K1" s="678" t="s">
        <v>581</v>
      </c>
      <c r="L1" s="678" t="s">
        <v>582</v>
      </c>
      <c r="M1" s="678" t="s">
        <v>583</v>
      </c>
      <c r="N1" s="678" t="s">
        <v>584</v>
      </c>
      <c r="O1" s="678" t="s">
        <v>585</v>
      </c>
      <c r="P1" s="678" t="s">
        <v>586</v>
      </c>
      <c r="Q1" s="678" t="s">
        <v>587</v>
      </c>
      <c r="R1" s="453" t="s">
        <v>588</v>
      </c>
      <c r="S1" s="678" t="s">
        <v>590</v>
      </c>
      <c r="T1" s="678" t="s">
        <v>591</v>
      </c>
      <c r="U1" s="678" t="s">
        <v>592</v>
      </c>
      <c r="V1" s="680" t="s">
        <v>593</v>
      </c>
      <c r="W1" s="680" t="s">
        <v>594</v>
      </c>
      <c r="X1" s="680" t="s">
        <v>595</v>
      </c>
      <c r="Y1" s="680" t="s">
        <v>596</v>
      </c>
      <c r="Z1" s="454" t="s">
        <v>597</v>
      </c>
      <c r="AA1" s="680" t="s">
        <v>599</v>
      </c>
      <c r="AB1" s="680" t="s">
        <v>600</v>
      </c>
      <c r="AC1" s="680" t="s">
        <v>601</v>
      </c>
      <c r="AD1" s="680" t="s">
        <v>602</v>
      </c>
      <c r="AE1" s="680" t="s">
        <v>603</v>
      </c>
      <c r="AF1" s="680" t="s">
        <v>604</v>
      </c>
      <c r="AG1" s="680" t="s">
        <v>605</v>
      </c>
      <c r="AH1" s="682" t="s">
        <v>17</v>
      </c>
      <c r="AI1" s="682" t="s">
        <v>606</v>
      </c>
      <c r="AJ1" s="455" t="s">
        <v>607</v>
      </c>
      <c r="AK1" s="682" t="s">
        <v>609</v>
      </c>
      <c r="AL1" s="682" t="s">
        <v>610</v>
      </c>
      <c r="AM1" s="682" t="s">
        <v>611</v>
      </c>
      <c r="AN1" s="682" t="s">
        <v>612</v>
      </c>
      <c r="AO1" s="456" t="s">
        <v>613</v>
      </c>
      <c r="AP1" s="679" t="s">
        <v>615</v>
      </c>
    </row>
    <row r="2" spans="1:42">
      <c r="A2" s="679"/>
      <c r="B2" s="679"/>
      <c r="C2" s="679"/>
      <c r="D2" s="679"/>
      <c r="E2" s="679"/>
      <c r="F2" s="679"/>
      <c r="G2" s="678"/>
      <c r="H2" s="678"/>
      <c r="I2" s="678"/>
      <c r="J2" s="453" t="s">
        <v>580</v>
      </c>
      <c r="K2" s="678"/>
      <c r="L2" s="678"/>
      <c r="M2" s="678"/>
      <c r="N2" s="678"/>
      <c r="O2" s="678"/>
      <c r="P2" s="678"/>
      <c r="Q2" s="678"/>
      <c r="R2" s="453" t="s">
        <v>589</v>
      </c>
      <c r="S2" s="678"/>
      <c r="T2" s="678"/>
      <c r="U2" s="678"/>
      <c r="V2" s="680"/>
      <c r="W2" s="680"/>
      <c r="X2" s="680"/>
      <c r="Y2" s="680"/>
      <c r="Z2" s="454" t="s">
        <v>598</v>
      </c>
      <c r="AA2" s="680"/>
      <c r="AB2" s="680"/>
      <c r="AC2" s="680"/>
      <c r="AD2" s="680"/>
      <c r="AE2" s="680"/>
      <c r="AF2" s="680"/>
      <c r="AG2" s="680"/>
      <c r="AH2" s="682"/>
      <c r="AI2" s="682"/>
      <c r="AJ2" s="455" t="s">
        <v>608</v>
      </c>
      <c r="AK2" s="682"/>
      <c r="AL2" s="682"/>
      <c r="AM2" s="682"/>
      <c r="AN2" s="682"/>
      <c r="AO2" s="456" t="s">
        <v>614</v>
      </c>
      <c r="AP2" s="679"/>
    </row>
    <row r="3" spans="1:42">
      <c r="A3" s="458">
        <v>6186</v>
      </c>
      <c r="B3" s="459" t="s">
        <v>616</v>
      </c>
      <c r="C3" s="460">
        <v>242188</v>
      </c>
      <c r="D3" s="458" t="s">
        <v>617</v>
      </c>
      <c r="E3" s="461">
        <v>560</v>
      </c>
      <c r="F3" s="458" t="s">
        <v>618</v>
      </c>
      <c r="G3" s="462">
        <v>763580.39</v>
      </c>
      <c r="H3" s="461">
        <v>0</v>
      </c>
      <c r="I3" s="461">
        <v>0</v>
      </c>
      <c r="J3" s="462">
        <v>7259360</v>
      </c>
      <c r="K3" s="461">
        <v>0</v>
      </c>
      <c r="L3" s="461">
        <v>0</v>
      </c>
      <c r="M3" s="462">
        <v>15275</v>
      </c>
      <c r="N3" s="462">
        <v>8038215.3899999997</v>
      </c>
      <c r="O3" s="462">
        <v>325000</v>
      </c>
      <c r="P3" s="462">
        <v>56810475</v>
      </c>
      <c r="Q3" s="461">
        <v>0</v>
      </c>
      <c r="R3" s="461">
        <v>4</v>
      </c>
      <c r="S3" s="461">
        <v>0</v>
      </c>
      <c r="T3" s="462">
        <v>57135479</v>
      </c>
      <c r="U3" s="462">
        <v>65173694.390000001</v>
      </c>
      <c r="V3" s="461">
        <v>0</v>
      </c>
      <c r="W3" s="461">
        <v>0</v>
      </c>
      <c r="X3" s="462">
        <v>5400000</v>
      </c>
      <c r="Y3" s="458">
        <v>20663231.309999999</v>
      </c>
      <c r="Z3" s="461">
        <v>0</v>
      </c>
      <c r="AA3" s="461">
        <v>0</v>
      </c>
      <c r="AB3" s="462">
        <v>26063231.309999999</v>
      </c>
      <c r="AC3" s="462">
        <v>12498000</v>
      </c>
      <c r="AD3" s="461">
        <v>0</v>
      </c>
      <c r="AE3" s="461">
        <v>0</v>
      </c>
      <c r="AF3" s="462">
        <v>12498000</v>
      </c>
      <c r="AG3" s="462">
        <v>38561231.310000002</v>
      </c>
      <c r="AH3" s="462">
        <v>22131180</v>
      </c>
      <c r="AI3" s="462">
        <v>2122826.91</v>
      </c>
      <c r="AJ3" s="462">
        <v>153137</v>
      </c>
      <c r="AK3" s="461">
        <v>0</v>
      </c>
      <c r="AL3" s="462">
        <v>2205319.17</v>
      </c>
      <c r="AM3" s="462">
        <v>26612463.079999998</v>
      </c>
      <c r="AN3" s="462">
        <v>65173694.390000001</v>
      </c>
      <c r="AO3" s="458"/>
      <c r="AP3" s="458" t="s">
        <v>619</v>
      </c>
    </row>
    <row r="4" spans="1:42">
      <c r="A4" s="463">
        <v>16361</v>
      </c>
      <c r="B4" s="464" t="s">
        <v>620</v>
      </c>
      <c r="C4" s="465">
        <v>242247</v>
      </c>
      <c r="D4" s="463" t="s">
        <v>617</v>
      </c>
      <c r="E4" s="466">
        <v>315</v>
      </c>
      <c r="F4" s="463" t="s">
        <v>618</v>
      </c>
      <c r="G4" s="467">
        <v>10047555.1</v>
      </c>
      <c r="H4" s="467">
        <v>27500000</v>
      </c>
      <c r="I4" s="466">
        <v>0</v>
      </c>
      <c r="J4" s="467">
        <v>22280201.350000001</v>
      </c>
      <c r="K4" s="466">
        <v>0</v>
      </c>
      <c r="L4" s="466">
        <v>0</v>
      </c>
      <c r="M4" s="467">
        <v>182207.06</v>
      </c>
      <c r="N4" s="467">
        <v>60009963.509999998</v>
      </c>
      <c r="O4" s="467">
        <v>37956510.939999998</v>
      </c>
      <c r="P4" s="467">
        <v>50338771.630000003</v>
      </c>
      <c r="Q4" s="466">
        <v>0</v>
      </c>
      <c r="R4" s="467">
        <v>23258.47</v>
      </c>
      <c r="S4" s="466">
        <v>0</v>
      </c>
      <c r="T4" s="467">
        <v>88318541.040000007</v>
      </c>
      <c r="U4" s="467">
        <v>148328504.55000001</v>
      </c>
      <c r="V4" s="466">
        <v>0</v>
      </c>
      <c r="W4" s="466">
        <v>0</v>
      </c>
      <c r="X4" s="466">
        <v>0</v>
      </c>
      <c r="Y4" s="463">
        <v>0</v>
      </c>
      <c r="Z4" s="466">
        <v>0</v>
      </c>
      <c r="AA4" s="467">
        <v>41466</v>
      </c>
      <c r="AB4" s="467">
        <v>41466</v>
      </c>
      <c r="AC4" s="466">
        <v>0</v>
      </c>
      <c r="AD4" s="466">
        <v>0</v>
      </c>
      <c r="AE4" s="467">
        <v>175798</v>
      </c>
      <c r="AF4" s="467">
        <v>175798</v>
      </c>
      <c r="AG4" s="467">
        <v>217264</v>
      </c>
      <c r="AH4" s="467">
        <v>138367180</v>
      </c>
      <c r="AI4" s="467">
        <v>3888382.53</v>
      </c>
      <c r="AJ4" s="467">
        <v>761569.25</v>
      </c>
      <c r="AK4" s="466">
        <v>0</v>
      </c>
      <c r="AL4" s="467">
        <v>5094108.7699999996</v>
      </c>
      <c r="AM4" s="467">
        <v>148111240.55000001</v>
      </c>
      <c r="AN4" s="467">
        <v>148328504.55000001</v>
      </c>
      <c r="AO4" s="463"/>
      <c r="AP4" s="463" t="s">
        <v>619</v>
      </c>
    </row>
    <row r="5" spans="1:42">
      <c r="A5" s="458">
        <v>11455</v>
      </c>
      <c r="B5" s="459" t="s">
        <v>125</v>
      </c>
      <c r="C5" s="460">
        <v>242247</v>
      </c>
      <c r="D5" s="458" t="s">
        <v>617</v>
      </c>
      <c r="E5" s="461">
        <v>485</v>
      </c>
      <c r="F5" s="458" t="s">
        <v>618</v>
      </c>
      <c r="G5" s="462">
        <v>19165673.809999999</v>
      </c>
      <c r="H5" s="462">
        <v>27303414.559999999</v>
      </c>
      <c r="I5" s="461">
        <v>0</v>
      </c>
      <c r="J5" s="462">
        <v>11536801.970000001</v>
      </c>
      <c r="K5" s="461">
        <v>0</v>
      </c>
      <c r="L5" s="461">
        <v>0</v>
      </c>
      <c r="M5" s="462">
        <v>178165.17</v>
      </c>
      <c r="N5" s="462">
        <v>58184055.509999998</v>
      </c>
      <c r="O5" s="462">
        <v>5000000</v>
      </c>
      <c r="P5" s="462">
        <v>14523737.98</v>
      </c>
      <c r="Q5" s="461">
        <v>0</v>
      </c>
      <c r="R5" s="462">
        <v>47951.24</v>
      </c>
      <c r="S5" s="461">
        <v>0</v>
      </c>
      <c r="T5" s="462">
        <v>19571689.219999999</v>
      </c>
      <c r="U5" s="462">
        <v>77755744.730000004</v>
      </c>
      <c r="V5" s="461">
        <v>0</v>
      </c>
      <c r="W5" s="461">
        <v>0</v>
      </c>
      <c r="X5" s="461">
        <v>0</v>
      </c>
      <c r="Y5" s="458">
        <v>15681970.73</v>
      </c>
      <c r="Z5" s="461">
        <v>0</v>
      </c>
      <c r="AA5" s="462">
        <v>288601.67</v>
      </c>
      <c r="AB5" s="462">
        <v>15970572.4</v>
      </c>
      <c r="AC5" s="461">
        <v>0</v>
      </c>
      <c r="AD5" s="461">
        <v>0</v>
      </c>
      <c r="AE5" s="461">
        <v>0</v>
      </c>
      <c r="AF5" s="461">
        <v>0</v>
      </c>
      <c r="AG5" s="462">
        <v>15970572.4</v>
      </c>
      <c r="AH5" s="462">
        <v>55187350</v>
      </c>
      <c r="AI5" s="462">
        <v>2865522.4</v>
      </c>
      <c r="AJ5" s="462">
        <v>1566185.57</v>
      </c>
      <c r="AK5" s="461">
        <v>0</v>
      </c>
      <c r="AL5" s="462">
        <v>2166114.36</v>
      </c>
      <c r="AM5" s="462">
        <v>61785172.329999998</v>
      </c>
      <c r="AN5" s="462">
        <v>77755744.730000004</v>
      </c>
      <c r="AO5" s="458"/>
      <c r="AP5" s="458" t="s">
        <v>619</v>
      </c>
    </row>
    <row r="6" spans="1:42">
      <c r="A6" s="463">
        <v>19058</v>
      </c>
      <c r="B6" s="464" t="s">
        <v>146</v>
      </c>
      <c r="C6" s="465">
        <v>242338</v>
      </c>
      <c r="D6" s="463" t="s">
        <v>617</v>
      </c>
      <c r="E6" s="466">
        <v>136</v>
      </c>
      <c r="F6" s="463" t="s">
        <v>622</v>
      </c>
      <c r="G6" s="467">
        <v>1530728.19</v>
      </c>
      <c r="H6" s="466">
        <v>0</v>
      </c>
      <c r="I6" s="466">
        <v>0</v>
      </c>
      <c r="J6" s="467">
        <v>2932114.92</v>
      </c>
      <c r="K6" s="466">
        <v>0</v>
      </c>
      <c r="L6" s="466">
        <v>0</v>
      </c>
      <c r="M6" s="466">
        <v>0</v>
      </c>
      <c r="N6" s="467">
        <v>4462843.1100000003</v>
      </c>
      <c r="O6" s="466">
        <v>0</v>
      </c>
      <c r="P6" s="467">
        <v>1944085.14</v>
      </c>
      <c r="Q6" s="466">
        <v>0</v>
      </c>
      <c r="R6" s="466">
        <v>2</v>
      </c>
      <c r="S6" s="466">
        <v>0</v>
      </c>
      <c r="T6" s="467">
        <v>1944087.14</v>
      </c>
      <c r="U6" s="467">
        <v>6406930.25</v>
      </c>
      <c r="V6" s="466">
        <v>0</v>
      </c>
      <c r="W6" s="466">
        <v>0</v>
      </c>
      <c r="X6" s="466">
        <v>0</v>
      </c>
      <c r="Y6" s="463">
        <v>0</v>
      </c>
      <c r="Z6" s="466">
        <v>0</v>
      </c>
      <c r="AA6" s="467">
        <v>2000</v>
      </c>
      <c r="AB6" s="467">
        <v>2000</v>
      </c>
      <c r="AC6" s="466">
        <v>0</v>
      </c>
      <c r="AD6" s="466">
        <v>0</v>
      </c>
      <c r="AE6" s="466">
        <v>2</v>
      </c>
      <c r="AF6" s="466">
        <v>2</v>
      </c>
      <c r="AG6" s="467">
        <v>2002</v>
      </c>
      <c r="AH6" s="467">
        <v>5962400</v>
      </c>
      <c r="AI6" s="467">
        <v>99037.43</v>
      </c>
      <c r="AJ6" s="467">
        <v>23925</v>
      </c>
      <c r="AK6" s="466">
        <v>0</v>
      </c>
      <c r="AL6" s="467">
        <v>319565.82</v>
      </c>
      <c r="AM6" s="467">
        <v>6404928.25</v>
      </c>
      <c r="AN6" s="467">
        <v>6406930.25</v>
      </c>
      <c r="AO6" s="463"/>
      <c r="AP6" s="463" t="s">
        <v>619</v>
      </c>
    </row>
    <row r="7" spans="1:42">
      <c r="A7" s="458">
        <v>15895</v>
      </c>
      <c r="B7" s="459" t="s">
        <v>621</v>
      </c>
      <c r="C7" s="460">
        <v>242308</v>
      </c>
      <c r="D7" s="458" t="s">
        <v>617</v>
      </c>
      <c r="E7" s="461">
        <v>611</v>
      </c>
      <c r="F7" s="458" t="s">
        <v>618</v>
      </c>
      <c r="G7" s="462">
        <v>59394431.140000001</v>
      </c>
      <c r="H7" s="462">
        <v>5000000</v>
      </c>
      <c r="I7" s="461">
        <v>0</v>
      </c>
      <c r="J7" s="462">
        <v>19223240.300000001</v>
      </c>
      <c r="K7" s="461">
        <v>0</v>
      </c>
      <c r="L7" s="461">
        <v>0</v>
      </c>
      <c r="M7" s="462">
        <v>340131.02</v>
      </c>
      <c r="N7" s="462">
        <v>83957802.459999993</v>
      </c>
      <c r="O7" s="462">
        <v>800500</v>
      </c>
      <c r="P7" s="462">
        <v>33050499.629999999</v>
      </c>
      <c r="Q7" s="461">
        <v>0</v>
      </c>
      <c r="R7" s="462">
        <v>35188.199999999997</v>
      </c>
      <c r="S7" s="461">
        <v>0</v>
      </c>
      <c r="T7" s="462">
        <v>33886187.829999998</v>
      </c>
      <c r="U7" s="462">
        <v>117843990.29000001</v>
      </c>
      <c r="V7" s="461">
        <v>0</v>
      </c>
      <c r="W7" s="461">
        <v>0</v>
      </c>
      <c r="X7" s="461">
        <v>0</v>
      </c>
      <c r="Y7" s="458">
        <v>0</v>
      </c>
      <c r="Z7" s="461">
        <v>0</v>
      </c>
      <c r="AA7" s="462">
        <v>878326.82</v>
      </c>
      <c r="AB7" s="462">
        <v>878326.82</v>
      </c>
      <c r="AC7" s="461">
        <v>0</v>
      </c>
      <c r="AD7" s="461">
        <v>0</v>
      </c>
      <c r="AE7" s="461">
        <v>0</v>
      </c>
      <c r="AF7" s="461">
        <v>0</v>
      </c>
      <c r="AG7" s="462">
        <v>878326.82</v>
      </c>
      <c r="AH7" s="462">
        <v>102854910</v>
      </c>
      <c r="AI7" s="462">
        <v>7338718.7599999998</v>
      </c>
      <c r="AJ7" s="462">
        <v>1997973.69</v>
      </c>
      <c r="AK7" s="461">
        <v>0</v>
      </c>
      <c r="AL7" s="462">
        <v>4774061.0199999996</v>
      </c>
      <c r="AM7" s="462">
        <v>116965663.47</v>
      </c>
      <c r="AN7" s="462">
        <v>117843990.29000001</v>
      </c>
      <c r="AO7" s="458"/>
      <c r="AP7" s="458" t="s">
        <v>619</v>
      </c>
    </row>
    <row r="8" spans="1:42">
      <c r="A8" s="463">
        <v>17175</v>
      </c>
      <c r="B8" s="464" t="s">
        <v>138</v>
      </c>
      <c r="C8" s="465">
        <v>242308</v>
      </c>
      <c r="D8" s="463" t="s">
        <v>617</v>
      </c>
      <c r="E8" s="466">
        <v>222</v>
      </c>
      <c r="F8" s="463" t="s">
        <v>618</v>
      </c>
      <c r="G8" s="467">
        <v>5083394.71</v>
      </c>
      <c r="H8" s="466">
        <v>0</v>
      </c>
      <c r="I8" s="466">
        <v>0</v>
      </c>
      <c r="J8" s="467">
        <v>2717415.49</v>
      </c>
      <c r="K8" s="466">
        <v>0</v>
      </c>
      <c r="L8" s="466">
        <v>0</v>
      </c>
      <c r="M8" s="466">
        <v>0</v>
      </c>
      <c r="N8" s="467">
        <v>7800810.2000000002</v>
      </c>
      <c r="O8" s="467">
        <v>37000</v>
      </c>
      <c r="P8" s="467">
        <v>33952490.460000001</v>
      </c>
      <c r="Q8" s="466">
        <v>0</v>
      </c>
      <c r="R8" s="467">
        <v>19862.400000000001</v>
      </c>
      <c r="S8" s="466">
        <v>0</v>
      </c>
      <c r="T8" s="467">
        <v>34009352.859999999</v>
      </c>
      <c r="U8" s="467">
        <v>41810163.060000002</v>
      </c>
      <c r="V8" s="466">
        <v>0</v>
      </c>
      <c r="W8" s="466">
        <v>0</v>
      </c>
      <c r="X8" s="466">
        <v>0</v>
      </c>
      <c r="Y8" s="463">
        <v>533214.23</v>
      </c>
      <c r="Z8" s="466">
        <v>0</v>
      </c>
      <c r="AA8" s="467">
        <v>3924</v>
      </c>
      <c r="AB8" s="467">
        <v>537138.23</v>
      </c>
      <c r="AC8" s="466">
        <v>0</v>
      </c>
      <c r="AD8" s="466">
        <v>0</v>
      </c>
      <c r="AE8" s="466">
        <v>0</v>
      </c>
      <c r="AF8" s="466">
        <v>0</v>
      </c>
      <c r="AG8" s="467">
        <v>537138.23</v>
      </c>
      <c r="AH8" s="467">
        <v>36202910</v>
      </c>
      <c r="AI8" s="467">
        <v>2241841.36</v>
      </c>
      <c r="AJ8" s="467">
        <v>403276</v>
      </c>
      <c r="AK8" s="466">
        <v>0</v>
      </c>
      <c r="AL8" s="467">
        <v>2424997.4700000002</v>
      </c>
      <c r="AM8" s="467">
        <v>41273024.829999998</v>
      </c>
      <c r="AN8" s="467">
        <v>41810163.060000002</v>
      </c>
      <c r="AO8" s="463"/>
      <c r="AP8" s="463" t="s">
        <v>619</v>
      </c>
    </row>
    <row r="9" spans="1:42">
      <c r="A9" s="458">
        <v>15901</v>
      </c>
      <c r="B9" s="459" t="s">
        <v>135</v>
      </c>
      <c r="C9" s="460">
        <v>242338</v>
      </c>
      <c r="D9" s="458" t="s">
        <v>617</v>
      </c>
      <c r="E9" s="461">
        <v>620</v>
      </c>
      <c r="F9" s="458" t="s">
        <v>618</v>
      </c>
      <c r="G9" s="462">
        <v>13724464.369999999</v>
      </c>
      <c r="H9" s="461">
        <v>0</v>
      </c>
      <c r="I9" s="461">
        <v>0</v>
      </c>
      <c r="J9" s="462">
        <v>17657884</v>
      </c>
      <c r="K9" s="462">
        <v>13188819</v>
      </c>
      <c r="L9" s="461">
        <v>0</v>
      </c>
      <c r="M9" s="461">
        <v>0</v>
      </c>
      <c r="N9" s="462">
        <v>44571167.369999997</v>
      </c>
      <c r="O9" s="462">
        <v>2150000</v>
      </c>
      <c r="P9" s="462">
        <v>49792133</v>
      </c>
      <c r="Q9" s="461">
        <v>0</v>
      </c>
      <c r="R9" s="462">
        <v>14587.55</v>
      </c>
      <c r="S9" s="461">
        <v>0</v>
      </c>
      <c r="T9" s="462">
        <v>51956720.549999997</v>
      </c>
      <c r="U9" s="462">
        <v>96527887.920000002</v>
      </c>
      <c r="V9" s="461">
        <v>0</v>
      </c>
      <c r="W9" s="461">
        <v>0</v>
      </c>
      <c r="X9" s="461">
        <v>0</v>
      </c>
      <c r="Y9" s="458">
        <v>4043751.07</v>
      </c>
      <c r="Z9" s="461">
        <v>0</v>
      </c>
      <c r="AA9" s="462">
        <v>387982.58</v>
      </c>
      <c r="AB9" s="462">
        <v>4431733.6500000004</v>
      </c>
      <c r="AC9" s="461">
        <v>0</v>
      </c>
      <c r="AD9" s="461">
        <v>0</v>
      </c>
      <c r="AE9" s="461">
        <v>0</v>
      </c>
      <c r="AF9" s="461">
        <v>0</v>
      </c>
      <c r="AG9" s="462">
        <v>4431733.6500000004</v>
      </c>
      <c r="AH9" s="462">
        <v>77778573</v>
      </c>
      <c r="AI9" s="462">
        <v>8196467.4900000002</v>
      </c>
      <c r="AJ9" s="462">
        <v>215034.16</v>
      </c>
      <c r="AK9" s="461">
        <v>0</v>
      </c>
      <c r="AL9" s="462">
        <v>5906079.6200000001</v>
      </c>
      <c r="AM9" s="462">
        <v>92096154.269999996</v>
      </c>
      <c r="AN9" s="462">
        <v>96527887.920000002</v>
      </c>
      <c r="AO9" s="458"/>
      <c r="AP9" s="458" t="s">
        <v>619</v>
      </c>
    </row>
    <row r="10" spans="1:42">
      <c r="A10" s="463">
        <v>17130</v>
      </c>
      <c r="B10" s="464" t="s">
        <v>623</v>
      </c>
      <c r="C10" s="465">
        <v>242338</v>
      </c>
      <c r="D10" s="463" t="s">
        <v>617</v>
      </c>
      <c r="E10" s="466">
        <v>106</v>
      </c>
      <c r="F10" s="463" t="s">
        <v>618</v>
      </c>
      <c r="G10" s="467">
        <v>767225.02</v>
      </c>
      <c r="H10" s="466">
        <v>0</v>
      </c>
      <c r="I10" s="466">
        <v>0</v>
      </c>
      <c r="J10" s="467">
        <v>6614168.46</v>
      </c>
      <c r="K10" s="467">
        <v>1039364.74</v>
      </c>
      <c r="L10" s="466">
        <v>0</v>
      </c>
      <c r="M10" s="466">
        <v>0</v>
      </c>
      <c r="N10" s="467">
        <v>8420758.2200000007</v>
      </c>
      <c r="O10" s="467">
        <v>30000</v>
      </c>
      <c r="P10" s="467">
        <v>29882716.530000001</v>
      </c>
      <c r="Q10" s="466">
        <v>0</v>
      </c>
      <c r="R10" s="467">
        <v>8464.2999999999993</v>
      </c>
      <c r="S10" s="466">
        <v>0</v>
      </c>
      <c r="T10" s="467">
        <v>29921180.829999998</v>
      </c>
      <c r="U10" s="467">
        <v>38341939.049999997</v>
      </c>
      <c r="V10" s="466">
        <v>0</v>
      </c>
      <c r="W10" s="466">
        <v>0</v>
      </c>
      <c r="X10" s="466">
        <v>0</v>
      </c>
      <c r="Y10" s="463">
        <v>0</v>
      </c>
      <c r="Z10" s="466">
        <v>0</v>
      </c>
      <c r="AA10" s="467">
        <v>63785.37</v>
      </c>
      <c r="AB10" s="467">
        <v>63785.37</v>
      </c>
      <c r="AC10" s="466">
        <v>0</v>
      </c>
      <c r="AD10" s="466">
        <v>0</v>
      </c>
      <c r="AE10" s="466">
        <v>0</v>
      </c>
      <c r="AF10" s="466">
        <v>0</v>
      </c>
      <c r="AG10" s="467">
        <v>63785.37</v>
      </c>
      <c r="AH10" s="467">
        <v>34760330</v>
      </c>
      <c r="AI10" s="467">
        <v>1874890.68</v>
      </c>
      <c r="AJ10" s="467">
        <v>7037</v>
      </c>
      <c r="AK10" s="466">
        <v>0</v>
      </c>
      <c r="AL10" s="467">
        <v>1635896</v>
      </c>
      <c r="AM10" s="467">
        <v>38278153.68</v>
      </c>
      <c r="AN10" s="467">
        <v>38341939.049999997</v>
      </c>
      <c r="AO10" s="463"/>
      <c r="AP10" s="463" t="s">
        <v>619</v>
      </c>
    </row>
    <row r="11" spans="1:42">
      <c r="A11" s="458">
        <v>19673</v>
      </c>
      <c r="B11" s="459" t="s">
        <v>149</v>
      </c>
      <c r="C11" s="460">
        <v>242338</v>
      </c>
      <c r="D11" s="458" t="s">
        <v>617</v>
      </c>
      <c r="E11" s="461">
        <v>87</v>
      </c>
      <c r="F11" s="458" t="s">
        <v>618</v>
      </c>
      <c r="G11" s="462">
        <v>3286387.18</v>
      </c>
      <c r="H11" s="461">
        <v>0</v>
      </c>
      <c r="I11" s="461">
        <v>0</v>
      </c>
      <c r="J11" s="462">
        <v>812964</v>
      </c>
      <c r="K11" s="461">
        <v>0</v>
      </c>
      <c r="L11" s="461">
        <v>0</v>
      </c>
      <c r="M11" s="461">
        <v>0</v>
      </c>
      <c r="N11" s="462">
        <v>4099351.18</v>
      </c>
      <c r="O11" s="461">
        <v>0</v>
      </c>
      <c r="P11" s="462">
        <v>712620</v>
      </c>
      <c r="Q11" s="461">
        <v>0</v>
      </c>
      <c r="R11" s="462">
        <v>18084.36</v>
      </c>
      <c r="S11" s="461">
        <v>0</v>
      </c>
      <c r="T11" s="462">
        <v>730704.36</v>
      </c>
      <c r="U11" s="462">
        <v>4830055.54</v>
      </c>
      <c r="V11" s="461">
        <v>0</v>
      </c>
      <c r="W11" s="461">
        <v>0</v>
      </c>
      <c r="X11" s="461">
        <v>0</v>
      </c>
      <c r="Y11" s="458">
        <v>0</v>
      </c>
      <c r="Z11" s="461">
        <v>0</v>
      </c>
      <c r="AA11" s="461">
        <v>0</v>
      </c>
      <c r="AB11" s="461">
        <v>0</v>
      </c>
      <c r="AC11" s="461">
        <v>0</v>
      </c>
      <c r="AD11" s="461">
        <v>0</v>
      </c>
      <c r="AE11" s="461">
        <v>0</v>
      </c>
      <c r="AF11" s="461">
        <v>0</v>
      </c>
      <c r="AG11" s="461">
        <v>0</v>
      </c>
      <c r="AH11" s="462">
        <v>4535900</v>
      </c>
      <c r="AI11" s="462">
        <v>76059.679999999993</v>
      </c>
      <c r="AJ11" s="462">
        <v>19817</v>
      </c>
      <c r="AK11" s="461">
        <v>0</v>
      </c>
      <c r="AL11" s="462">
        <v>198278.86</v>
      </c>
      <c r="AM11" s="462">
        <v>4830055.54</v>
      </c>
      <c r="AN11" s="462">
        <v>4830055.54</v>
      </c>
      <c r="AO11" s="458"/>
      <c r="AP11" s="458" t="s">
        <v>619</v>
      </c>
    </row>
    <row r="12" spans="1:42">
      <c r="A12" s="463">
        <v>8815</v>
      </c>
      <c r="B12" s="464" t="s">
        <v>112</v>
      </c>
      <c r="C12" s="465">
        <v>242400</v>
      </c>
      <c r="D12" s="463" t="s">
        <v>617</v>
      </c>
      <c r="E12" s="466">
        <v>527</v>
      </c>
      <c r="F12" s="463" t="s">
        <v>618</v>
      </c>
      <c r="G12" s="467">
        <v>8647905.5500000007</v>
      </c>
      <c r="H12" s="466">
        <v>0</v>
      </c>
      <c r="I12" s="466">
        <v>0</v>
      </c>
      <c r="J12" s="467">
        <v>22620991.100000001</v>
      </c>
      <c r="K12" s="466">
        <v>0</v>
      </c>
      <c r="L12" s="466">
        <v>0</v>
      </c>
      <c r="M12" s="467">
        <v>66994</v>
      </c>
      <c r="N12" s="467">
        <v>31335890.649999999</v>
      </c>
      <c r="O12" s="467">
        <v>167500</v>
      </c>
      <c r="P12" s="467">
        <v>84543390.510000005</v>
      </c>
      <c r="Q12" s="466">
        <v>0</v>
      </c>
      <c r="R12" s="467">
        <v>13970.69</v>
      </c>
      <c r="S12" s="466">
        <v>0</v>
      </c>
      <c r="T12" s="467">
        <v>84724861.200000003</v>
      </c>
      <c r="U12" s="467">
        <v>116060751.84999999</v>
      </c>
      <c r="V12" s="466">
        <v>0</v>
      </c>
      <c r="W12" s="466">
        <v>0</v>
      </c>
      <c r="X12" s="466">
        <v>0</v>
      </c>
      <c r="Y12" s="463">
        <v>10282140.91</v>
      </c>
      <c r="Z12" s="467">
        <v>8031343.96</v>
      </c>
      <c r="AA12" s="467">
        <v>227583.6</v>
      </c>
      <c r="AB12" s="467">
        <v>18541068.469999999</v>
      </c>
      <c r="AC12" s="466">
        <v>0</v>
      </c>
      <c r="AD12" s="466">
        <v>0</v>
      </c>
      <c r="AE12" s="467">
        <v>67820</v>
      </c>
      <c r="AF12" s="467">
        <v>67820</v>
      </c>
      <c r="AG12" s="467">
        <v>18608888.469999999</v>
      </c>
      <c r="AH12" s="467">
        <v>79748730</v>
      </c>
      <c r="AI12" s="467">
        <v>12560217.439999999</v>
      </c>
      <c r="AJ12" s="467">
        <v>361631.16</v>
      </c>
      <c r="AK12" s="466">
        <v>0</v>
      </c>
      <c r="AL12" s="467">
        <v>4781284.78</v>
      </c>
      <c r="AM12" s="467">
        <v>97451863.379999995</v>
      </c>
      <c r="AN12" s="467">
        <v>116060751.84999999</v>
      </c>
      <c r="AO12" s="463"/>
      <c r="AP12" s="463" t="s">
        <v>619</v>
      </c>
    </row>
    <row r="13" spans="1:42">
      <c r="A13" s="458">
        <v>5792</v>
      </c>
      <c r="B13" s="459" t="s">
        <v>123</v>
      </c>
      <c r="C13" s="460">
        <v>242400</v>
      </c>
      <c r="D13" s="458" t="s">
        <v>617</v>
      </c>
      <c r="E13" s="461">
        <v>266</v>
      </c>
      <c r="F13" s="458" t="s">
        <v>618</v>
      </c>
      <c r="G13" s="462">
        <v>1648906.27</v>
      </c>
      <c r="H13" s="461">
        <v>0</v>
      </c>
      <c r="I13" s="461">
        <v>0</v>
      </c>
      <c r="J13" s="462">
        <v>7593947.6699999999</v>
      </c>
      <c r="K13" s="461">
        <v>0</v>
      </c>
      <c r="L13" s="461">
        <v>0</v>
      </c>
      <c r="M13" s="461">
        <v>0</v>
      </c>
      <c r="N13" s="462">
        <v>9242853.9399999995</v>
      </c>
      <c r="O13" s="461">
        <v>0</v>
      </c>
      <c r="P13" s="462">
        <v>27258374.969999999</v>
      </c>
      <c r="Q13" s="461">
        <v>0</v>
      </c>
      <c r="R13" s="461">
        <v>338.11</v>
      </c>
      <c r="S13" s="461">
        <v>0</v>
      </c>
      <c r="T13" s="462">
        <v>27258713.079999998</v>
      </c>
      <c r="U13" s="462">
        <v>36501567.020000003</v>
      </c>
      <c r="V13" s="461">
        <v>0</v>
      </c>
      <c r="W13" s="461">
        <v>0</v>
      </c>
      <c r="X13" s="461">
        <v>0</v>
      </c>
      <c r="Y13" s="458">
        <v>839128.07</v>
      </c>
      <c r="Z13" s="461">
        <v>0</v>
      </c>
      <c r="AA13" s="462">
        <v>15074</v>
      </c>
      <c r="AB13" s="462">
        <v>854202.07</v>
      </c>
      <c r="AC13" s="461">
        <v>0</v>
      </c>
      <c r="AD13" s="461">
        <v>0</v>
      </c>
      <c r="AE13" s="461">
        <v>0</v>
      </c>
      <c r="AF13" s="461">
        <v>0</v>
      </c>
      <c r="AG13" s="462">
        <v>854202.07</v>
      </c>
      <c r="AH13" s="462">
        <v>31574540</v>
      </c>
      <c r="AI13" s="462">
        <v>2321771.4300000002</v>
      </c>
      <c r="AJ13" s="462">
        <v>125537.17</v>
      </c>
      <c r="AK13" s="461">
        <v>0</v>
      </c>
      <c r="AL13" s="462">
        <v>1625516.35</v>
      </c>
      <c r="AM13" s="462">
        <v>35647364.950000003</v>
      </c>
      <c r="AN13" s="462">
        <v>36501567.020000003</v>
      </c>
      <c r="AO13" s="458"/>
      <c r="AP13" s="458" t="s">
        <v>619</v>
      </c>
    </row>
    <row r="14" spans="1:42">
      <c r="A14" s="463">
        <v>7799</v>
      </c>
      <c r="B14" s="464" t="s">
        <v>118</v>
      </c>
      <c r="C14" s="465">
        <v>242430</v>
      </c>
      <c r="D14" s="463" t="s">
        <v>617</v>
      </c>
      <c r="E14" s="468">
        <v>2180</v>
      </c>
      <c r="F14" s="463" t="s">
        <v>618</v>
      </c>
      <c r="G14" s="467">
        <v>67060444.539999999</v>
      </c>
      <c r="H14" s="466">
        <v>0</v>
      </c>
      <c r="I14" s="467">
        <v>10000000</v>
      </c>
      <c r="J14" s="467">
        <v>103168231</v>
      </c>
      <c r="K14" s="467">
        <v>514414</v>
      </c>
      <c r="L14" s="466">
        <v>0</v>
      </c>
      <c r="M14" s="467">
        <v>120973.62</v>
      </c>
      <c r="N14" s="467">
        <v>180864063.16</v>
      </c>
      <c r="O14" s="467">
        <v>1902500</v>
      </c>
      <c r="P14" s="467">
        <v>1104248106.9200001</v>
      </c>
      <c r="Q14" s="466">
        <v>0</v>
      </c>
      <c r="R14" s="467">
        <v>411838.08</v>
      </c>
      <c r="S14" s="467">
        <v>480000</v>
      </c>
      <c r="T14" s="467">
        <v>1107042445</v>
      </c>
      <c r="U14" s="467">
        <v>1287906508.1600001</v>
      </c>
      <c r="V14" s="466">
        <v>0</v>
      </c>
      <c r="W14" s="466">
        <v>0</v>
      </c>
      <c r="X14" s="466">
        <v>0</v>
      </c>
      <c r="Y14" s="463">
        <v>366452360.43000001</v>
      </c>
      <c r="Z14" s="466">
        <v>0</v>
      </c>
      <c r="AA14" s="467">
        <v>152585</v>
      </c>
      <c r="AB14" s="467">
        <v>366604945.43000001</v>
      </c>
      <c r="AC14" s="466">
        <v>0</v>
      </c>
      <c r="AD14" s="466">
        <v>0</v>
      </c>
      <c r="AE14" s="467">
        <v>3334250</v>
      </c>
      <c r="AF14" s="467">
        <v>3334250</v>
      </c>
      <c r="AG14" s="467">
        <v>369939195.43000001</v>
      </c>
      <c r="AH14" s="467">
        <v>801095170</v>
      </c>
      <c r="AI14" s="467">
        <v>56610068.259999998</v>
      </c>
      <c r="AJ14" s="467">
        <v>2490747.21</v>
      </c>
      <c r="AK14" s="466">
        <v>0</v>
      </c>
      <c r="AL14" s="467">
        <v>57771327.259999998</v>
      </c>
      <c r="AM14" s="467">
        <v>917967312.73000002</v>
      </c>
      <c r="AN14" s="467">
        <v>1287906508.1600001</v>
      </c>
      <c r="AO14" s="463"/>
      <c r="AP14" s="463" t="s">
        <v>619</v>
      </c>
    </row>
    <row r="15" spans="1:42">
      <c r="A15" s="458">
        <v>8103</v>
      </c>
      <c r="B15" s="459" t="s">
        <v>111</v>
      </c>
      <c r="C15" s="460">
        <v>242430</v>
      </c>
      <c r="D15" s="458" t="s">
        <v>617</v>
      </c>
      <c r="E15" s="461">
        <v>251</v>
      </c>
      <c r="F15" s="458" t="s">
        <v>618</v>
      </c>
      <c r="G15" s="462">
        <v>1896497.04</v>
      </c>
      <c r="H15" s="461">
        <v>0</v>
      </c>
      <c r="I15" s="461">
        <v>0</v>
      </c>
      <c r="J15" s="462">
        <v>6641026.8799999999</v>
      </c>
      <c r="K15" s="461">
        <v>0</v>
      </c>
      <c r="L15" s="461">
        <v>0</v>
      </c>
      <c r="M15" s="461">
        <v>0</v>
      </c>
      <c r="N15" s="462">
        <v>8537523.9199999999</v>
      </c>
      <c r="O15" s="462">
        <v>17000</v>
      </c>
      <c r="P15" s="462">
        <v>26680006.920000002</v>
      </c>
      <c r="Q15" s="461">
        <v>0</v>
      </c>
      <c r="R15" s="462">
        <v>9194.18</v>
      </c>
      <c r="S15" s="461">
        <v>0</v>
      </c>
      <c r="T15" s="462">
        <v>26706201.100000001</v>
      </c>
      <c r="U15" s="462">
        <v>35243725.020000003</v>
      </c>
      <c r="V15" s="461">
        <v>0</v>
      </c>
      <c r="W15" s="461">
        <v>0</v>
      </c>
      <c r="X15" s="461">
        <v>0</v>
      </c>
      <c r="Y15" s="458">
        <v>1345383.99</v>
      </c>
      <c r="Z15" s="461">
        <v>0</v>
      </c>
      <c r="AA15" s="462">
        <v>118400</v>
      </c>
      <c r="AB15" s="462">
        <v>1463783.99</v>
      </c>
      <c r="AC15" s="462">
        <v>1100000</v>
      </c>
      <c r="AD15" s="461">
        <v>0</v>
      </c>
      <c r="AE15" s="462">
        <v>9194.18</v>
      </c>
      <c r="AF15" s="462">
        <v>1109194.18</v>
      </c>
      <c r="AG15" s="462">
        <v>2572978.17</v>
      </c>
      <c r="AH15" s="462">
        <v>26513189</v>
      </c>
      <c r="AI15" s="462">
        <v>3850267.52</v>
      </c>
      <c r="AJ15" s="462">
        <v>511358.8</v>
      </c>
      <c r="AK15" s="461">
        <v>0</v>
      </c>
      <c r="AL15" s="462">
        <v>1795931.53</v>
      </c>
      <c r="AM15" s="462">
        <v>32670746.850000001</v>
      </c>
      <c r="AN15" s="462">
        <v>35243725.020000003</v>
      </c>
      <c r="AO15" s="458"/>
      <c r="AP15" s="458" t="s">
        <v>619</v>
      </c>
    </row>
    <row r="16" spans="1:42">
      <c r="A16" s="463">
        <v>4532</v>
      </c>
      <c r="B16" s="464" t="s">
        <v>106</v>
      </c>
      <c r="C16" s="465">
        <v>242430</v>
      </c>
      <c r="D16" s="463" t="s">
        <v>617</v>
      </c>
      <c r="E16" s="468">
        <v>2717</v>
      </c>
      <c r="F16" s="463" t="s">
        <v>618</v>
      </c>
      <c r="G16" s="467">
        <v>12990998.310000001</v>
      </c>
      <c r="H16" s="467">
        <v>3746.74</v>
      </c>
      <c r="I16" s="466">
        <v>0</v>
      </c>
      <c r="J16" s="467">
        <v>196094868.03</v>
      </c>
      <c r="K16" s="467">
        <v>20962.8</v>
      </c>
      <c r="L16" s="466">
        <v>0</v>
      </c>
      <c r="M16" s="467">
        <v>55092.72</v>
      </c>
      <c r="N16" s="467">
        <v>209165668.59999999</v>
      </c>
      <c r="O16" s="467">
        <v>229500</v>
      </c>
      <c r="P16" s="467">
        <v>1182670358.53</v>
      </c>
      <c r="Q16" s="466">
        <v>0</v>
      </c>
      <c r="R16" s="467">
        <v>213339.57</v>
      </c>
      <c r="S16" s="466">
        <v>0</v>
      </c>
      <c r="T16" s="467">
        <v>1183113198.0999999</v>
      </c>
      <c r="U16" s="467">
        <v>1392278866.7</v>
      </c>
      <c r="V16" s="466">
        <v>0</v>
      </c>
      <c r="W16" s="466">
        <v>0</v>
      </c>
      <c r="X16" s="466">
        <v>0</v>
      </c>
      <c r="Y16" s="463">
        <v>233360693.69999999</v>
      </c>
      <c r="Z16" s="467">
        <v>115000000</v>
      </c>
      <c r="AA16" s="467">
        <v>208758.97</v>
      </c>
      <c r="AB16" s="467">
        <v>348569452.67000002</v>
      </c>
      <c r="AC16" s="466">
        <v>0</v>
      </c>
      <c r="AD16" s="466">
        <v>0</v>
      </c>
      <c r="AE16" s="467">
        <v>6279639</v>
      </c>
      <c r="AF16" s="467">
        <v>6279639</v>
      </c>
      <c r="AG16" s="467">
        <v>354849091.67000002</v>
      </c>
      <c r="AH16" s="467">
        <v>884124410</v>
      </c>
      <c r="AI16" s="467">
        <v>78063849.879999995</v>
      </c>
      <c r="AJ16" s="467">
        <v>1795795.34</v>
      </c>
      <c r="AK16" s="466">
        <v>0</v>
      </c>
      <c r="AL16" s="467">
        <v>73445719.810000002</v>
      </c>
      <c r="AM16" s="467">
        <v>1037429775.03</v>
      </c>
      <c r="AN16" s="467">
        <v>1392278866.7</v>
      </c>
      <c r="AO16" s="463"/>
      <c r="AP16" s="463" t="s">
        <v>619</v>
      </c>
    </row>
    <row r="17" spans="1:42">
      <c r="A17" s="458">
        <v>8107</v>
      </c>
      <c r="B17" s="459" t="s">
        <v>105</v>
      </c>
      <c r="C17" s="460">
        <v>242430</v>
      </c>
      <c r="D17" s="458" t="s">
        <v>617</v>
      </c>
      <c r="E17" s="461">
        <v>257</v>
      </c>
      <c r="F17" s="458" t="s">
        <v>618</v>
      </c>
      <c r="G17" s="462">
        <v>3136835.87</v>
      </c>
      <c r="H17" s="462">
        <v>32991.74</v>
      </c>
      <c r="I17" s="461">
        <v>0</v>
      </c>
      <c r="J17" s="462">
        <v>16590516.23</v>
      </c>
      <c r="K17" s="461">
        <v>0</v>
      </c>
      <c r="L17" s="461">
        <v>0</v>
      </c>
      <c r="M17" s="462">
        <v>10117.1</v>
      </c>
      <c r="N17" s="462">
        <v>19770460.940000001</v>
      </c>
      <c r="O17" s="462">
        <v>205000</v>
      </c>
      <c r="P17" s="462">
        <v>78713429.719999999</v>
      </c>
      <c r="Q17" s="461">
        <v>0</v>
      </c>
      <c r="R17" s="462">
        <v>120275.55</v>
      </c>
      <c r="S17" s="461">
        <v>0</v>
      </c>
      <c r="T17" s="462">
        <v>79038705.269999996</v>
      </c>
      <c r="U17" s="462">
        <v>98809166.209999993</v>
      </c>
      <c r="V17" s="461">
        <v>0</v>
      </c>
      <c r="W17" s="461">
        <v>0</v>
      </c>
      <c r="X17" s="461">
        <v>0</v>
      </c>
      <c r="Y17" s="458">
        <v>17129222.18</v>
      </c>
      <c r="Z17" s="461">
        <v>0</v>
      </c>
      <c r="AA17" s="462">
        <v>58740</v>
      </c>
      <c r="AB17" s="462">
        <v>17187962.18</v>
      </c>
      <c r="AC17" s="461">
        <v>0</v>
      </c>
      <c r="AD17" s="461">
        <v>0</v>
      </c>
      <c r="AE17" s="462">
        <v>880080</v>
      </c>
      <c r="AF17" s="462">
        <v>880080</v>
      </c>
      <c r="AG17" s="462">
        <v>18068042.18</v>
      </c>
      <c r="AH17" s="462">
        <v>68693750</v>
      </c>
      <c r="AI17" s="462">
        <v>6947837.7199999997</v>
      </c>
      <c r="AJ17" s="462">
        <v>541171.54</v>
      </c>
      <c r="AK17" s="461">
        <v>0</v>
      </c>
      <c r="AL17" s="462">
        <v>4558364.7699999996</v>
      </c>
      <c r="AM17" s="462">
        <v>80741124.030000001</v>
      </c>
      <c r="AN17" s="462">
        <v>98809166.209999993</v>
      </c>
      <c r="AO17" s="458"/>
      <c r="AP17" s="458" t="s">
        <v>619</v>
      </c>
    </row>
    <row r="18" spans="1:42">
      <c r="A18" s="463">
        <v>12482</v>
      </c>
      <c r="B18" s="464" t="s">
        <v>128</v>
      </c>
      <c r="C18" s="465">
        <v>242430</v>
      </c>
      <c r="D18" s="463" t="s">
        <v>617</v>
      </c>
      <c r="E18" s="468">
        <v>1462</v>
      </c>
      <c r="F18" s="463" t="s">
        <v>618</v>
      </c>
      <c r="G18" s="467">
        <v>9880366.0399999991</v>
      </c>
      <c r="H18" s="467">
        <v>137833790.34999999</v>
      </c>
      <c r="I18" s="466">
        <v>0</v>
      </c>
      <c r="J18" s="467">
        <v>46056918.829999998</v>
      </c>
      <c r="K18" s="466">
        <v>0</v>
      </c>
      <c r="L18" s="466">
        <v>0</v>
      </c>
      <c r="M18" s="467">
        <v>1620443.95</v>
      </c>
      <c r="N18" s="467">
        <v>195391519.16999999</v>
      </c>
      <c r="O18" s="467">
        <v>13000000</v>
      </c>
      <c r="P18" s="467">
        <v>256176518.75999999</v>
      </c>
      <c r="Q18" s="466">
        <v>0</v>
      </c>
      <c r="R18" s="467">
        <v>15516.86</v>
      </c>
      <c r="S18" s="466">
        <v>0</v>
      </c>
      <c r="T18" s="467">
        <v>269192035.62</v>
      </c>
      <c r="U18" s="467">
        <v>464583554.79000002</v>
      </c>
      <c r="V18" s="466">
        <v>0</v>
      </c>
      <c r="W18" s="466">
        <v>0</v>
      </c>
      <c r="X18" s="466">
        <v>0</v>
      </c>
      <c r="Y18" s="463">
        <v>105428040.81</v>
      </c>
      <c r="Z18" s="466">
        <v>0</v>
      </c>
      <c r="AA18" s="467">
        <v>1739166.39</v>
      </c>
      <c r="AB18" s="467">
        <v>107167207.2</v>
      </c>
      <c r="AC18" s="466">
        <v>0</v>
      </c>
      <c r="AD18" s="466">
        <v>0</v>
      </c>
      <c r="AE18" s="466">
        <v>0</v>
      </c>
      <c r="AF18" s="466">
        <v>0</v>
      </c>
      <c r="AG18" s="467">
        <v>107167207.2</v>
      </c>
      <c r="AH18" s="467">
        <v>313260300</v>
      </c>
      <c r="AI18" s="467">
        <v>18928096.379999999</v>
      </c>
      <c r="AJ18" s="467">
        <v>5328036.8899999997</v>
      </c>
      <c r="AK18" s="466">
        <v>0</v>
      </c>
      <c r="AL18" s="467">
        <v>19899914.32</v>
      </c>
      <c r="AM18" s="467">
        <v>357416347.58999997</v>
      </c>
      <c r="AN18" s="467">
        <v>464583554.79000002</v>
      </c>
      <c r="AO18" s="463"/>
      <c r="AP18" s="463" t="s">
        <v>619</v>
      </c>
    </row>
    <row r="19" spans="1:42">
      <c r="A19" s="458">
        <v>5475</v>
      </c>
      <c r="B19" s="459" t="s">
        <v>114</v>
      </c>
      <c r="C19" s="460">
        <v>242430</v>
      </c>
      <c r="D19" s="458" t="s">
        <v>617</v>
      </c>
      <c r="E19" s="469">
        <v>12600</v>
      </c>
      <c r="F19" s="458" t="s">
        <v>618</v>
      </c>
      <c r="G19" s="462">
        <v>114342046.06999999</v>
      </c>
      <c r="H19" s="462">
        <v>286000000</v>
      </c>
      <c r="I19" s="462">
        <v>10000000</v>
      </c>
      <c r="J19" s="462">
        <v>602093115.04999995</v>
      </c>
      <c r="K19" s="462">
        <v>17400</v>
      </c>
      <c r="L19" s="461">
        <v>0</v>
      </c>
      <c r="M19" s="462">
        <v>50772624.850000001</v>
      </c>
      <c r="N19" s="462">
        <v>1063225185.97</v>
      </c>
      <c r="O19" s="462">
        <v>446826000</v>
      </c>
      <c r="P19" s="462">
        <v>5284629962.0299997</v>
      </c>
      <c r="Q19" s="461">
        <v>0</v>
      </c>
      <c r="R19" s="462">
        <v>3946989.81</v>
      </c>
      <c r="S19" s="462">
        <v>3222213.8</v>
      </c>
      <c r="T19" s="462">
        <v>5738625165.6400003</v>
      </c>
      <c r="U19" s="462">
        <v>6801850351.6099997</v>
      </c>
      <c r="V19" s="461">
        <v>0</v>
      </c>
      <c r="W19" s="461">
        <v>0</v>
      </c>
      <c r="X19" s="461">
        <v>0</v>
      </c>
      <c r="Y19" s="458">
        <v>3817218879.46</v>
      </c>
      <c r="Z19" s="462">
        <v>7721122</v>
      </c>
      <c r="AA19" s="462">
        <v>4297729.43</v>
      </c>
      <c r="AB19" s="462">
        <v>3829237730.8899999</v>
      </c>
      <c r="AC19" s="461">
        <v>0</v>
      </c>
      <c r="AD19" s="461">
        <v>0</v>
      </c>
      <c r="AE19" s="462">
        <v>11879303.369999999</v>
      </c>
      <c r="AF19" s="462">
        <v>11879303.369999999</v>
      </c>
      <c r="AG19" s="462">
        <v>3841117034.2600002</v>
      </c>
      <c r="AH19" s="462">
        <v>2175799850</v>
      </c>
      <c r="AI19" s="462">
        <v>451050977.26999998</v>
      </c>
      <c r="AJ19" s="462">
        <v>70020442.170000002</v>
      </c>
      <c r="AK19" s="461">
        <v>0</v>
      </c>
      <c r="AL19" s="462">
        <v>263862047.91</v>
      </c>
      <c r="AM19" s="462">
        <v>2960733317.3499999</v>
      </c>
      <c r="AN19" s="462">
        <v>6801850351.6099997</v>
      </c>
      <c r="AO19" s="458"/>
      <c r="AP19" s="458" t="s">
        <v>619</v>
      </c>
    </row>
    <row r="20" spans="1:42">
      <c r="A20" s="463">
        <v>8746</v>
      </c>
      <c r="B20" s="464" t="s">
        <v>108</v>
      </c>
      <c r="C20" s="465">
        <v>242430</v>
      </c>
      <c r="D20" s="463" t="s">
        <v>617</v>
      </c>
      <c r="E20" s="466">
        <v>796</v>
      </c>
      <c r="F20" s="463" t="s">
        <v>618</v>
      </c>
      <c r="G20" s="467">
        <v>3527054.71</v>
      </c>
      <c r="H20" s="466">
        <v>0</v>
      </c>
      <c r="I20" s="466">
        <v>0</v>
      </c>
      <c r="J20" s="467">
        <v>21574984.280000001</v>
      </c>
      <c r="K20" s="466">
        <v>0</v>
      </c>
      <c r="L20" s="466">
        <v>0</v>
      </c>
      <c r="M20" s="467">
        <v>8749.69</v>
      </c>
      <c r="N20" s="467">
        <v>25110788.68</v>
      </c>
      <c r="O20" s="467">
        <v>325500</v>
      </c>
      <c r="P20" s="467">
        <v>77409196.920000002</v>
      </c>
      <c r="Q20" s="466">
        <v>0</v>
      </c>
      <c r="R20" s="467">
        <v>1590.28</v>
      </c>
      <c r="S20" s="466">
        <v>0</v>
      </c>
      <c r="T20" s="467">
        <v>77736287.200000003</v>
      </c>
      <c r="U20" s="467">
        <v>102847075.88</v>
      </c>
      <c r="V20" s="466">
        <v>0</v>
      </c>
      <c r="W20" s="466">
        <v>0</v>
      </c>
      <c r="X20" s="466">
        <v>0</v>
      </c>
      <c r="Y20" s="463">
        <v>12867820.720000001</v>
      </c>
      <c r="Z20" s="467">
        <v>1505614.12</v>
      </c>
      <c r="AA20" s="467">
        <v>38300</v>
      </c>
      <c r="AB20" s="467">
        <v>14411734.84</v>
      </c>
      <c r="AC20" s="466">
        <v>0</v>
      </c>
      <c r="AD20" s="466">
        <v>0</v>
      </c>
      <c r="AE20" s="467">
        <v>719250</v>
      </c>
      <c r="AF20" s="467">
        <v>719250</v>
      </c>
      <c r="AG20" s="467">
        <v>15130984.84</v>
      </c>
      <c r="AH20" s="467">
        <v>74625020</v>
      </c>
      <c r="AI20" s="467">
        <v>9340952</v>
      </c>
      <c r="AJ20" s="467">
        <v>197510</v>
      </c>
      <c r="AK20" s="466">
        <v>0</v>
      </c>
      <c r="AL20" s="467">
        <v>3552609.04</v>
      </c>
      <c r="AM20" s="467">
        <v>87716091.040000007</v>
      </c>
      <c r="AN20" s="467">
        <v>102847075.88</v>
      </c>
      <c r="AO20" s="463"/>
      <c r="AP20" s="463" t="s">
        <v>619</v>
      </c>
    </row>
    <row r="21" spans="1:42">
      <c r="A21" s="458">
        <v>9223</v>
      </c>
      <c r="B21" s="459" t="s">
        <v>638</v>
      </c>
      <c r="C21" s="460">
        <v>242430</v>
      </c>
      <c r="D21" s="458" t="s">
        <v>617</v>
      </c>
      <c r="E21" s="461">
        <v>265</v>
      </c>
      <c r="F21" s="458" t="s">
        <v>618</v>
      </c>
      <c r="G21" s="462">
        <v>2674818.58</v>
      </c>
      <c r="H21" s="461">
        <v>0</v>
      </c>
      <c r="I21" s="461">
        <v>0</v>
      </c>
      <c r="J21" s="462">
        <v>10408108.26</v>
      </c>
      <c r="K21" s="461">
        <v>0</v>
      </c>
      <c r="L21" s="461">
        <v>0</v>
      </c>
      <c r="M21" s="462">
        <v>5522.44</v>
      </c>
      <c r="N21" s="462">
        <v>13088449.279999999</v>
      </c>
      <c r="O21" s="462">
        <v>983000</v>
      </c>
      <c r="P21" s="462">
        <v>50905926.420000002</v>
      </c>
      <c r="Q21" s="461">
        <v>0</v>
      </c>
      <c r="R21" s="462">
        <v>1126.32</v>
      </c>
      <c r="S21" s="461">
        <v>0</v>
      </c>
      <c r="T21" s="462">
        <v>51890052.740000002</v>
      </c>
      <c r="U21" s="462">
        <v>64978502.020000003</v>
      </c>
      <c r="V21" s="461">
        <v>0</v>
      </c>
      <c r="W21" s="461">
        <v>0</v>
      </c>
      <c r="X21" s="461">
        <v>0</v>
      </c>
      <c r="Y21" s="458">
        <v>18247930.309999999</v>
      </c>
      <c r="Z21" s="461">
        <v>0</v>
      </c>
      <c r="AA21" s="462">
        <v>50000</v>
      </c>
      <c r="AB21" s="462">
        <v>18297930.309999999</v>
      </c>
      <c r="AC21" s="461">
        <v>0</v>
      </c>
      <c r="AD21" s="461">
        <v>0</v>
      </c>
      <c r="AE21" s="461">
        <v>0</v>
      </c>
      <c r="AF21" s="461">
        <v>0</v>
      </c>
      <c r="AG21" s="462">
        <v>18297930.309999999</v>
      </c>
      <c r="AH21" s="462">
        <v>37689650</v>
      </c>
      <c r="AI21" s="462">
        <v>5830577.04</v>
      </c>
      <c r="AJ21" s="462">
        <v>1048732</v>
      </c>
      <c r="AK21" s="461">
        <v>0</v>
      </c>
      <c r="AL21" s="462">
        <v>2111612.67</v>
      </c>
      <c r="AM21" s="462">
        <v>46680571.710000001</v>
      </c>
      <c r="AN21" s="462">
        <v>64978502.020000003</v>
      </c>
      <c r="AO21" s="458"/>
      <c r="AP21" s="458" t="s">
        <v>619</v>
      </c>
    </row>
    <row r="22" spans="1:42">
      <c r="A22" s="463">
        <v>10721</v>
      </c>
      <c r="B22" s="464" t="s">
        <v>117</v>
      </c>
      <c r="C22" s="465">
        <v>242400</v>
      </c>
      <c r="D22" s="463" t="s">
        <v>617</v>
      </c>
      <c r="E22" s="466">
        <v>216</v>
      </c>
      <c r="F22" s="463" t="s">
        <v>618</v>
      </c>
      <c r="G22" s="467">
        <v>2453070.3199999998</v>
      </c>
      <c r="H22" s="466">
        <v>0</v>
      </c>
      <c r="I22" s="466">
        <v>0</v>
      </c>
      <c r="J22" s="467">
        <v>9688340</v>
      </c>
      <c r="K22" s="466">
        <v>0</v>
      </c>
      <c r="L22" s="466">
        <v>0</v>
      </c>
      <c r="M22" s="466">
        <v>0</v>
      </c>
      <c r="N22" s="467">
        <v>12141410.32</v>
      </c>
      <c r="O22" s="466">
        <v>0</v>
      </c>
      <c r="P22" s="467">
        <v>44933550</v>
      </c>
      <c r="Q22" s="466">
        <v>0</v>
      </c>
      <c r="R22" s="467">
        <v>22459.71</v>
      </c>
      <c r="S22" s="467">
        <v>37787.97</v>
      </c>
      <c r="T22" s="467">
        <v>44993797.68</v>
      </c>
      <c r="U22" s="467">
        <v>57135208</v>
      </c>
      <c r="V22" s="467">
        <v>2187627.39</v>
      </c>
      <c r="W22" s="466">
        <v>0</v>
      </c>
      <c r="X22" s="466">
        <v>0</v>
      </c>
      <c r="Y22" s="463">
        <v>17413413.68</v>
      </c>
      <c r="Z22" s="466">
        <v>0</v>
      </c>
      <c r="AA22" s="467">
        <v>77629.66</v>
      </c>
      <c r="AB22" s="467">
        <v>19678670.73</v>
      </c>
      <c r="AC22" s="466">
        <v>0</v>
      </c>
      <c r="AD22" s="466">
        <v>0</v>
      </c>
      <c r="AE22" s="466">
        <v>0</v>
      </c>
      <c r="AF22" s="466">
        <v>0</v>
      </c>
      <c r="AG22" s="467">
        <v>19678670.73</v>
      </c>
      <c r="AH22" s="467">
        <v>32629620</v>
      </c>
      <c r="AI22" s="467">
        <v>2134503.34</v>
      </c>
      <c r="AJ22" s="467">
        <v>361591.07</v>
      </c>
      <c r="AK22" s="466">
        <v>0</v>
      </c>
      <c r="AL22" s="467">
        <v>2330822.86</v>
      </c>
      <c r="AM22" s="467">
        <v>37456537.270000003</v>
      </c>
      <c r="AN22" s="467">
        <v>57135208</v>
      </c>
      <c r="AO22" s="463"/>
      <c r="AP22" s="463" t="s">
        <v>619</v>
      </c>
    </row>
    <row r="23" spans="1:42">
      <c r="A23" s="458">
        <v>12405</v>
      </c>
      <c r="B23" s="459" t="s">
        <v>639</v>
      </c>
      <c r="C23" s="460">
        <v>242430</v>
      </c>
      <c r="D23" s="458" t="s">
        <v>617</v>
      </c>
      <c r="E23" s="461">
        <v>29</v>
      </c>
      <c r="F23" s="458" t="s">
        <v>618</v>
      </c>
      <c r="G23" s="462">
        <v>581540.12</v>
      </c>
      <c r="H23" s="461">
        <v>0</v>
      </c>
      <c r="I23" s="461">
        <v>0</v>
      </c>
      <c r="J23" s="462">
        <v>1327111.42</v>
      </c>
      <c r="K23" s="461">
        <v>0</v>
      </c>
      <c r="L23" s="461">
        <v>0</v>
      </c>
      <c r="M23" s="461">
        <v>0</v>
      </c>
      <c r="N23" s="462">
        <v>1908651.54</v>
      </c>
      <c r="O23" s="461">
        <v>0</v>
      </c>
      <c r="P23" s="462">
        <v>4445960.92</v>
      </c>
      <c r="Q23" s="461">
        <v>0</v>
      </c>
      <c r="R23" s="461">
        <v>1</v>
      </c>
      <c r="S23" s="461">
        <v>0</v>
      </c>
      <c r="T23" s="462">
        <v>4445961.92</v>
      </c>
      <c r="U23" s="462">
        <v>6354613.46</v>
      </c>
      <c r="V23" s="461">
        <v>0</v>
      </c>
      <c r="W23" s="461">
        <v>0</v>
      </c>
      <c r="X23" s="461">
        <v>0</v>
      </c>
      <c r="Y23" s="458">
        <v>0</v>
      </c>
      <c r="Z23" s="461">
        <v>0</v>
      </c>
      <c r="AA23" s="461">
        <v>0</v>
      </c>
      <c r="AB23" s="461">
        <v>0</v>
      </c>
      <c r="AC23" s="461">
        <v>0</v>
      </c>
      <c r="AD23" s="461">
        <v>0</v>
      </c>
      <c r="AE23" s="461">
        <v>0</v>
      </c>
      <c r="AF23" s="461">
        <v>0</v>
      </c>
      <c r="AG23" s="461">
        <v>0</v>
      </c>
      <c r="AH23" s="462">
        <v>5459500</v>
      </c>
      <c r="AI23" s="462">
        <v>526403.31000000006</v>
      </c>
      <c r="AJ23" s="462">
        <v>75159.509999999995</v>
      </c>
      <c r="AK23" s="461">
        <v>0</v>
      </c>
      <c r="AL23" s="462">
        <v>293550.64</v>
      </c>
      <c r="AM23" s="462">
        <v>6354613.46</v>
      </c>
      <c r="AN23" s="462">
        <v>6354613.46</v>
      </c>
      <c r="AO23" s="458"/>
      <c r="AP23" s="458" t="s">
        <v>619</v>
      </c>
    </row>
    <row r="24" spans="1:42">
      <c r="A24" s="463">
        <v>18059</v>
      </c>
      <c r="B24" s="464" t="s">
        <v>143</v>
      </c>
      <c r="C24" s="465">
        <v>242430</v>
      </c>
      <c r="D24" s="463" t="s">
        <v>617</v>
      </c>
      <c r="E24" s="466">
        <v>335</v>
      </c>
      <c r="F24" s="463" t="s">
        <v>618</v>
      </c>
      <c r="G24" s="467">
        <v>18878241.370000001</v>
      </c>
      <c r="H24" s="466">
        <v>0</v>
      </c>
      <c r="I24" s="466">
        <v>0</v>
      </c>
      <c r="J24" s="467">
        <v>11468613.34</v>
      </c>
      <c r="K24" s="466">
        <v>0</v>
      </c>
      <c r="L24" s="466">
        <v>0</v>
      </c>
      <c r="M24" s="466">
        <v>0</v>
      </c>
      <c r="N24" s="467">
        <v>30346854.710000001</v>
      </c>
      <c r="O24" s="466">
        <v>0</v>
      </c>
      <c r="P24" s="467">
        <v>12661466</v>
      </c>
      <c r="Q24" s="466">
        <v>0</v>
      </c>
      <c r="R24" s="466">
        <v>0</v>
      </c>
      <c r="S24" s="466">
        <v>0</v>
      </c>
      <c r="T24" s="467">
        <v>12661466</v>
      </c>
      <c r="U24" s="467">
        <v>43008320.710000001</v>
      </c>
      <c r="V24" s="466">
        <v>0</v>
      </c>
      <c r="W24" s="466">
        <v>0</v>
      </c>
      <c r="X24" s="466">
        <v>0</v>
      </c>
      <c r="Y24" s="463">
        <v>0</v>
      </c>
      <c r="Z24" s="466">
        <v>0</v>
      </c>
      <c r="AA24" s="467">
        <v>35000</v>
      </c>
      <c r="AB24" s="467">
        <v>35000</v>
      </c>
      <c r="AC24" s="466">
        <v>0</v>
      </c>
      <c r="AD24" s="466">
        <v>0</v>
      </c>
      <c r="AE24" s="466">
        <v>0</v>
      </c>
      <c r="AF24" s="466">
        <v>0</v>
      </c>
      <c r="AG24" s="467">
        <v>35000</v>
      </c>
      <c r="AH24" s="467">
        <v>39338900</v>
      </c>
      <c r="AI24" s="467">
        <v>2068320.52</v>
      </c>
      <c r="AJ24" s="467">
        <v>247198</v>
      </c>
      <c r="AK24" s="466">
        <v>0</v>
      </c>
      <c r="AL24" s="467">
        <v>1318902.19</v>
      </c>
      <c r="AM24" s="467">
        <v>42973320.710000001</v>
      </c>
      <c r="AN24" s="467">
        <v>43008320.710000001</v>
      </c>
      <c r="AO24" s="463"/>
      <c r="AP24" s="463" t="s">
        <v>619</v>
      </c>
    </row>
    <row r="25" spans="1:42">
      <c r="A25" s="458">
        <v>8036</v>
      </c>
      <c r="B25" s="459" t="s">
        <v>109</v>
      </c>
      <c r="C25" s="460">
        <v>242430</v>
      </c>
      <c r="D25" s="458" t="s">
        <v>617</v>
      </c>
      <c r="E25" s="469">
        <v>15654</v>
      </c>
      <c r="F25" s="458" t="s">
        <v>618</v>
      </c>
      <c r="G25" s="462">
        <v>194730884.91</v>
      </c>
      <c r="H25" s="462">
        <v>30000000</v>
      </c>
      <c r="I25" s="461">
        <v>0</v>
      </c>
      <c r="J25" s="462">
        <v>737045730.88</v>
      </c>
      <c r="K25" s="461">
        <v>0</v>
      </c>
      <c r="L25" s="461">
        <v>0</v>
      </c>
      <c r="M25" s="462">
        <v>1319068.43</v>
      </c>
      <c r="N25" s="462">
        <v>963095684.22000003</v>
      </c>
      <c r="O25" s="462">
        <v>116300000</v>
      </c>
      <c r="P25" s="462">
        <v>7730938487.79</v>
      </c>
      <c r="Q25" s="461">
        <v>0</v>
      </c>
      <c r="R25" s="462">
        <v>1446957.59</v>
      </c>
      <c r="S25" s="462">
        <v>6333221.9100000001</v>
      </c>
      <c r="T25" s="462">
        <v>7855018667.29</v>
      </c>
      <c r="U25" s="462">
        <v>8818114351.5100002</v>
      </c>
      <c r="V25" s="462">
        <v>107850000</v>
      </c>
      <c r="W25" s="461">
        <v>0</v>
      </c>
      <c r="X25" s="462">
        <v>96000000</v>
      </c>
      <c r="Y25" s="458">
        <v>4951462142.1700001</v>
      </c>
      <c r="Z25" s="462">
        <v>150000000</v>
      </c>
      <c r="AA25" s="462">
        <v>7517714.4800000004</v>
      </c>
      <c r="AB25" s="462">
        <v>5312829856.6499996</v>
      </c>
      <c r="AC25" s="462">
        <v>58000000</v>
      </c>
      <c r="AD25" s="461">
        <v>0</v>
      </c>
      <c r="AE25" s="462">
        <v>9650340</v>
      </c>
      <c r="AF25" s="462">
        <v>67650340</v>
      </c>
      <c r="AG25" s="462">
        <v>5380480196.6499996</v>
      </c>
      <c r="AH25" s="462">
        <v>2703482670</v>
      </c>
      <c r="AI25" s="462">
        <v>345592911.87</v>
      </c>
      <c r="AJ25" s="462">
        <v>35084076.159999996</v>
      </c>
      <c r="AK25" s="461">
        <v>0</v>
      </c>
      <c r="AL25" s="462">
        <v>353474496.82999998</v>
      </c>
      <c r="AM25" s="462">
        <v>3437634154.8600001</v>
      </c>
      <c r="AN25" s="462">
        <v>8818114351.5100002</v>
      </c>
      <c r="AO25" s="458"/>
      <c r="AP25" s="458" t="s">
        <v>619</v>
      </c>
    </row>
    <row r="26" spans="1:42">
      <c r="A26" s="463">
        <v>17607</v>
      </c>
      <c r="B26" s="464" t="s">
        <v>141</v>
      </c>
      <c r="C26" s="465">
        <v>242461</v>
      </c>
      <c r="D26" s="463" t="s">
        <v>617</v>
      </c>
      <c r="E26" s="466">
        <v>206</v>
      </c>
      <c r="F26" s="463" t="s">
        <v>618</v>
      </c>
      <c r="G26" s="467">
        <v>3893570.37</v>
      </c>
      <c r="H26" s="467">
        <v>4000000</v>
      </c>
      <c r="I26" s="466">
        <v>0</v>
      </c>
      <c r="J26" s="467">
        <v>4385310.54</v>
      </c>
      <c r="K26" s="466">
        <v>0</v>
      </c>
      <c r="L26" s="466">
        <v>0</v>
      </c>
      <c r="M26" s="466">
        <v>0</v>
      </c>
      <c r="N26" s="467">
        <v>12278880.91</v>
      </c>
      <c r="O26" s="467">
        <v>1000000</v>
      </c>
      <c r="P26" s="467">
        <v>30234844.379999999</v>
      </c>
      <c r="Q26" s="466">
        <v>0</v>
      </c>
      <c r="R26" s="467">
        <v>3017.81</v>
      </c>
      <c r="S26" s="466">
        <v>0</v>
      </c>
      <c r="T26" s="467">
        <v>31237862.190000001</v>
      </c>
      <c r="U26" s="467">
        <v>43516743.100000001</v>
      </c>
      <c r="V26" s="466">
        <v>0</v>
      </c>
      <c r="W26" s="466">
        <v>0</v>
      </c>
      <c r="X26" s="466">
        <v>0</v>
      </c>
      <c r="Y26" s="463">
        <v>0</v>
      </c>
      <c r="Z26" s="466">
        <v>0</v>
      </c>
      <c r="AA26" s="467">
        <v>48036.37</v>
      </c>
      <c r="AB26" s="467">
        <v>48036.37</v>
      </c>
      <c r="AC26" s="466">
        <v>0</v>
      </c>
      <c r="AD26" s="466">
        <v>0</v>
      </c>
      <c r="AE26" s="466">
        <v>0</v>
      </c>
      <c r="AF26" s="466">
        <v>0</v>
      </c>
      <c r="AG26" s="467">
        <v>48036.37</v>
      </c>
      <c r="AH26" s="467">
        <v>40573100</v>
      </c>
      <c r="AI26" s="467">
        <v>1126154.25</v>
      </c>
      <c r="AJ26" s="467">
        <v>86238</v>
      </c>
      <c r="AK26" s="466">
        <v>0</v>
      </c>
      <c r="AL26" s="467">
        <v>1683214.48</v>
      </c>
      <c r="AM26" s="467">
        <v>43468706.729999997</v>
      </c>
      <c r="AN26" s="467">
        <v>43516743.100000001</v>
      </c>
      <c r="AO26" s="463"/>
      <c r="AP26" s="463" t="s">
        <v>619</v>
      </c>
    </row>
    <row r="27" spans="1:42">
      <c r="A27" s="458">
        <v>8446</v>
      </c>
      <c r="B27" s="459" t="s">
        <v>119</v>
      </c>
      <c r="C27" s="460">
        <v>242522</v>
      </c>
      <c r="D27" s="458" t="s">
        <v>617</v>
      </c>
      <c r="E27" s="469">
        <v>2469</v>
      </c>
      <c r="F27" s="458" t="s">
        <v>618</v>
      </c>
      <c r="G27" s="462">
        <v>17504380.579999998</v>
      </c>
      <c r="H27" s="462">
        <v>347797799.63</v>
      </c>
      <c r="I27" s="462">
        <v>123000000</v>
      </c>
      <c r="J27" s="462">
        <v>92546443.870000005</v>
      </c>
      <c r="K27" s="461">
        <v>0</v>
      </c>
      <c r="L27" s="461">
        <v>0</v>
      </c>
      <c r="M27" s="462">
        <v>16731904.75</v>
      </c>
      <c r="N27" s="462">
        <v>597580528.83000004</v>
      </c>
      <c r="O27" s="462">
        <v>1454020200.9000001</v>
      </c>
      <c r="P27" s="462">
        <v>531494879.49000001</v>
      </c>
      <c r="Q27" s="461">
        <v>0</v>
      </c>
      <c r="R27" s="462">
        <v>229298.94</v>
      </c>
      <c r="S27" s="462">
        <v>15048479.060000001</v>
      </c>
      <c r="T27" s="462">
        <v>2000792858.3900001</v>
      </c>
      <c r="U27" s="462">
        <v>2598373387.2199998</v>
      </c>
      <c r="V27" s="462">
        <v>240000000</v>
      </c>
      <c r="W27" s="461">
        <v>0</v>
      </c>
      <c r="X27" s="461">
        <v>0</v>
      </c>
      <c r="Y27" s="458">
        <v>1204802534.55</v>
      </c>
      <c r="Z27" s="461">
        <v>0</v>
      </c>
      <c r="AA27" s="462">
        <v>128520.55</v>
      </c>
      <c r="AB27" s="462">
        <v>1444931055.0999999</v>
      </c>
      <c r="AC27" s="461">
        <v>0</v>
      </c>
      <c r="AD27" s="461">
        <v>0</v>
      </c>
      <c r="AE27" s="462">
        <v>2096338</v>
      </c>
      <c r="AF27" s="462">
        <v>2096338</v>
      </c>
      <c r="AG27" s="462">
        <v>1447027393.0999999</v>
      </c>
      <c r="AH27" s="462">
        <v>937307100</v>
      </c>
      <c r="AI27" s="462">
        <v>105901948.88</v>
      </c>
      <c r="AJ27" s="462">
        <v>49093522.659999996</v>
      </c>
      <c r="AK27" s="461">
        <v>0</v>
      </c>
      <c r="AL27" s="462">
        <v>59043422.579999998</v>
      </c>
      <c r="AM27" s="462">
        <v>1151345994.1199999</v>
      </c>
      <c r="AN27" s="462">
        <v>2598373387.2199998</v>
      </c>
      <c r="AO27" s="458"/>
      <c r="AP27" s="458" t="s">
        <v>619</v>
      </c>
    </row>
    <row r="28" spans="1:42">
      <c r="A28" s="463">
        <v>15508</v>
      </c>
      <c r="B28" s="464" t="s">
        <v>132</v>
      </c>
      <c r="C28" s="465">
        <v>242461</v>
      </c>
      <c r="D28" s="463" t="s">
        <v>617</v>
      </c>
      <c r="E28" s="466">
        <v>310</v>
      </c>
      <c r="F28" s="463" t="s">
        <v>618</v>
      </c>
      <c r="G28" s="467">
        <v>18011526.960000001</v>
      </c>
      <c r="H28" s="466">
        <v>0</v>
      </c>
      <c r="I28" s="466">
        <v>0</v>
      </c>
      <c r="J28" s="467">
        <v>4080903.78</v>
      </c>
      <c r="K28" s="466">
        <v>0</v>
      </c>
      <c r="L28" s="466">
        <v>0</v>
      </c>
      <c r="M28" s="467">
        <v>5700</v>
      </c>
      <c r="N28" s="467">
        <v>22098130.739999998</v>
      </c>
      <c r="O28" s="466">
        <v>0</v>
      </c>
      <c r="P28" s="467">
        <v>4226032.1500000004</v>
      </c>
      <c r="Q28" s="466">
        <v>0</v>
      </c>
      <c r="R28" s="467">
        <v>16032.47</v>
      </c>
      <c r="S28" s="466">
        <v>0</v>
      </c>
      <c r="T28" s="467">
        <v>4242064.62</v>
      </c>
      <c r="U28" s="467">
        <v>26340195.359999999</v>
      </c>
      <c r="V28" s="466">
        <v>0</v>
      </c>
      <c r="W28" s="466">
        <v>0</v>
      </c>
      <c r="X28" s="466">
        <v>0</v>
      </c>
      <c r="Y28" s="463">
        <v>0</v>
      </c>
      <c r="Z28" s="466">
        <v>0</v>
      </c>
      <c r="AA28" s="467">
        <v>27176.31</v>
      </c>
      <c r="AB28" s="467">
        <v>27176.31</v>
      </c>
      <c r="AC28" s="466">
        <v>0</v>
      </c>
      <c r="AD28" s="466">
        <v>0</v>
      </c>
      <c r="AE28" s="467">
        <v>32630</v>
      </c>
      <c r="AF28" s="467">
        <v>32630</v>
      </c>
      <c r="AG28" s="467">
        <v>59806.31</v>
      </c>
      <c r="AH28" s="467">
        <v>24022060</v>
      </c>
      <c r="AI28" s="467">
        <v>1351390.68</v>
      </c>
      <c r="AJ28" s="467">
        <v>153835.57</v>
      </c>
      <c r="AK28" s="466">
        <v>0</v>
      </c>
      <c r="AL28" s="467">
        <v>753102.8</v>
      </c>
      <c r="AM28" s="467">
        <v>26280389.050000001</v>
      </c>
      <c r="AN28" s="467">
        <v>26340195.359999999</v>
      </c>
      <c r="AO28" s="463"/>
      <c r="AP28" s="463" t="s">
        <v>619</v>
      </c>
    </row>
    <row r="29" spans="1:42">
      <c r="A29" s="458">
        <v>18901</v>
      </c>
      <c r="B29" s="459" t="s">
        <v>145</v>
      </c>
      <c r="C29" s="460">
        <v>242522</v>
      </c>
      <c r="D29" s="458" t="s">
        <v>617</v>
      </c>
      <c r="E29" s="461">
        <v>102</v>
      </c>
      <c r="F29" s="458" t="s">
        <v>618</v>
      </c>
      <c r="G29" s="462">
        <v>394292.23</v>
      </c>
      <c r="H29" s="461">
        <v>0</v>
      </c>
      <c r="I29" s="461">
        <v>0</v>
      </c>
      <c r="J29" s="462">
        <v>2323952.35</v>
      </c>
      <c r="K29" s="461">
        <v>0</v>
      </c>
      <c r="L29" s="461">
        <v>0</v>
      </c>
      <c r="M29" s="461">
        <v>0</v>
      </c>
      <c r="N29" s="462">
        <v>2718244.58</v>
      </c>
      <c r="O29" s="461">
        <v>0</v>
      </c>
      <c r="P29" s="462">
        <v>2969969.79</v>
      </c>
      <c r="Q29" s="461">
        <v>0</v>
      </c>
      <c r="R29" s="461">
        <v>0</v>
      </c>
      <c r="S29" s="461">
        <v>0</v>
      </c>
      <c r="T29" s="462">
        <v>2969969.79</v>
      </c>
      <c r="U29" s="462">
        <v>5688214.3700000001</v>
      </c>
      <c r="V29" s="461">
        <v>0</v>
      </c>
      <c r="W29" s="461">
        <v>0</v>
      </c>
      <c r="X29" s="461">
        <v>0</v>
      </c>
      <c r="Y29" s="458">
        <v>0</v>
      </c>
      <c r="Z29" s="461">
        <v>0</v>
      </c>
      <c r="AA29" s="461">
        <v>0</v>
      </c>
      <c r="AB29" s="461">
        <v>0</v>
      </c>
      <c r="AC29" s="461">
        <v>0</v>
      </c>
      <c r="AD29" s="461">
        <v>0</v>
      </c>
      <c r="AE29" s="461">
        <v>0</v>
      </c>
      <c r="AF29" s="461">
        <v>0</v>
      </c>
      <c r="AG29" s="461">
        <v>0</v>
      </c>
      <c r="AH29" s="462">
        <v>5371600</v>
      </c>
      <c r="AI29" s="462">
        <v>172800</v>
      </c>
      <c r="AJ29" s="462">
        <v>52734.66</v>
      </c>
      <c r="AK29" s="461">
        <v>0</v>
      </c>
      <c r="AL29" s="462">
        <v>91079.71</v>
      </c>
      <c r="AM29" s="462">
        <v>5688214.3700000001</v>
      </c>
      <c r="AN29" s="462">
        <v>5688214.3700000001</v>
      </c>
      <c r="AO29" s="458"/>
      <c r="AP29" s="458" t="s">
        <v>619</v>
      </c>
    </row>
    <row r="30" spans="1:42">
      <c r="A30" s="463">
        <v>138</v>
      </c>
      <c r="B30" s="464" t="s">
        <v>104</v>
      </c>
      <c r="C30" s="465">
        <v>242491</v>
      </c>
      <c r="D30" s="463" t="s">
        <v>617</v>
      </c>
      <c r="E30" s="468">
        <v>12346</v>
      </c>
      <c r="F30" s="463" t="s">
        <v>618</v>
      </c>
      <c r="G30" s="467">
        <v>125795531.01000001</v>
      </c>
      <c r="H30" s="467">
        <v>616372703.80999994</v>
      </c>
      <c r="I30" s="466">
        <v>0</v>
      </c>
      <c r="J30" s="467">
        <v>930588821.88999999</v>
      </c>
      <c r="K30" s="467">
        <v>1052639.99</v>
      </c>
      <c r="L30" s="466">
        <v>0</v>
      </c>
      <c r="M30" s="467">
        <v>1827534.57</v>
      </c>
      <c r="N30" s="467">
        <v>1675637231.27</v>
      </c>
      <c r="O30" s="467">
        <v>5491960</v>
      </c>
      <c r="P30" s="467">
        <v>8804925486.8500004</v>
      </c>
      <c r="Q30" s="467">
        <v>25494295.489999998</v>
      </c>
      <c r="R30" s="467">
        <v>227736810.47</v>
      </c>
      <c r="S30" s="467">
        <v>1101813.77</v>
      </c>
      <c r="T30" s="467">
        <v>9064750366.5799999</v>
      </c>
      <c r="U30" s="467">
        <v>10740387597.85</v>
      </c>
      <c r="V30" s="466">
        <v>0</v>
      </c>
      <c r="W30" s="466">
        <v>0</v>
      </c>
      <c r="X30" s="466">
        <v>0</v>
      </c>
      <c r="Y30" s="463">
        <v>4385573685.71</v>
      </c>
      <c r="Z30" s="467">
        <v>12741261.57</v>
      </c>
      <c r="AA30" s="467">
        <v>9772341.7100000009</v>
      </c>
      <c r="AB30" s="467">
        <v>4408087288.9899998</v>
      </c>
      <c r="AC30" s="466">
        <v>0</v>
      </c>
      <c r="AD30" s="466">
        <v>0</v>
      </c>
      <c r="AE30" s="467">
        <v>34391641.020000003</v>
      </c>
      <c r="AF30" s="467">
        <v>34391641.020000003</v>
      </c>
      <c r="AG30" s="467">
        <v>4442478930.0100002</v>
      </c>
      <c r="AH30" s="467">
        <v>5262109680</v>
      </c>
      <c r="AI30" s="467">
        <v>599868558.64999998</v>
      </c>
      <c r="AJ30" s="467">
        <v>4368981.2699999996</v>
      </c>
      <c r="AK30" s="466">
        <v>0</v>
      </c>
      <c r="AL30" s="467">
        <v>431561447.92000002</v>
      </c>
      <c r="AM30" s="467">
        <v>6297908667.8400002</v>
      </c>
      <c r="AN30" s="467">
        <v>10740387597.85</v>
      </c>
      <c r="AO30" s="463"/>
      <c r="AP30" s="463" t="s">
        <v>619</v>
      </c>
    </row>
    <row r="31" spans="1:42">
      <c r="A31" s="458">
        <v>8237</v>
      </c>
      <c r="B31" s="459" t="s">
        <v>122</v>
      </c>
      <c r="C31" s="460">
        <v>242430</v>
      </c>
      <c r="D31" s="458" t="s">
        <v>617</v>
      </c>
      <c r="E31" s="469">
        <v>5406</v>
      </c>
      <c r="F31" s="458" t="s">
        <v>618</v>
      </c>
      <c r="G31" s="462">
        <v>163303501.55000001</v>
      </c>
      <c r="H31" s="462">
        <v>1545093486.8</v>
      </c>
      <c r="I31" s="461">
        <v>0</v>
      </c>
      <c r="J31" s="462">
        <v>396449372.41000003</v>
      </c>
      <c r="K31" s="462">
        <v>4345181.0999999996</v>
      </c>
      <c r="L31" s="461">
        <v>0</v>
      </c>
      <c r="M31" s="462">
        <v>7268556.8499999996</v>
      </c>
      <c r="N31" s="462">
        <v>2116460098.71</v>
      </c>
      <c r="O31" s="462">
        <v>1033322000</v>
      </c>
      <c r="P31" s="462">
        <v>4179292696.4000001</v>
      </c>
      <c r="Q31" s="461">
        <v>0</v>
      </c>
      <c r="R31" s="462">
        <v>94124.81</v>
      </c>
      <c r="S31" s="462">
        <v>551085</v>
      </c>
      <c r="T31" s="462">
        <v>5213259906.21</v>
      </c>
      <c r="U31" s="462">
        <v>7329720004.9200001</v>
      </c>
      <c r="V31" s="461">
        <v>0</v>
      </c>
      <c r="W31" s="461">
        <v>0</v>
      </c>
      <c r="X31" s="461">
        <v>0</v>
      </c>
      <c r="Y31" s="458">
        <v>2316194855.52</v>
      </c>
      <c r="Z31" s="461">
        <v>0</v>
      </c>
      <c r="AA31" s="462">
        <v>1222363.45</v>
      </c>
      <c r="AB31" s="462">
        <v>2317417218.9699998</v>
      </c>
      <c r="AC31" s="461">
        <v>0</v>
      </c>
      <c r="AD31" s="461">
        <v>0</v>
      </c>
      <c r="AE31" s="462">
        <v>13690861.800000001</v>
      </c>
      <c r="AF31" s="462">
        <v>13690861.800000001</v>
      </c>
      <c r="AG31" s="462">
        <v>2331108080.77</v>
      </c>
      <c r="AH31" s="462">
        <v>4550833790</v>
      </c>
      <c r="AI31" s="462">
        <v>230084976.97</v>
      </c>
      <c r="AJ31" s="462">
        <v>-38517476.280000001</v>
      </c>
      <c r="AK31" s="461">
        <v>0</v>
      </c>
      <c r="AL31" s="462">
        <v>256210633.46000001</v>
      </c>
      <c r="AM31" s="462">
        <v>4998611924.1499996</v>
      </c>
      <c r="AN31" s="462">
        <v>7329720004.9200001</v>
      </c>
      <c r="AO31" s="458"/>
      <c r="AP31" s="458" t="s">
        <v>619</v>
      </c>
    </row>
    <row r="32" spans="1:42">
      <c r="A32" s="463">
        <v>4082</v>
      </c>
      <c r="B32" s="464" t="s">
        <v>116</v>
      </c>
      <c r="C32" s="465">
        <v>242430</v>
      </c>
      <c r="D32" s="463" t="s">
        <v>617</v>
      </c>
      <c r="E32" s="468">
        <v>6064</v>
      </c>
      <c r="F32" s="463" t="s">
        <v>618</v>
      </c>
      <c r="G32" s="467">
        <v>118790236</v>
      </c>
      <c r="H32" s="466">
        <v>0</v>
      </c>
      <c r="I32" s="466">
        <v>0</v>
      </c>
      <c r="J32" s="467">
        <v>338912495.63999999</v>
      </c>
      <c r="K32" s="467">
        <v>7908768.9299999997</v>
      </c>
      <c r="L32" s="466">
        <v>0</v>
      </c>
      <c r="M32" s="467">
        <v>417822.48</v>
      </c>
      <c r="N32" s="467">
        <v>466029323.05000001</v>
      </c>
      <c r="O32" s="467">
        <v>6865000</v>
      </c>
      <c r="P32" s="467">
        <v>3548800206.8600001</v>
      </c>
      <c r="Q32" s="467">
        <v>48931159.590000004</v>
      </c>
      <c r="R32" s="467">
        <v>1173280.23</v>
      </c>
      <c r="S32" s="467">
        <v>6069162.0700000003</v>
      </c>
      <c r="T32" s="467">
        <v>3611838808.75</v>
      </c>
      <c r="U32" s="467">
        <v>4077868131.8000002</v>
      </c>
      <c r="V32" s="467">
        <v>97000000</v>
      </c>
      <c r="W32" s="466">
        <v>0</v>
      </c>
      <c r="X32" s="467">
        <v>66400000</v>
      </c>
      <c r="Y32" s="463">
        <v>2348492913.5100002</v>
      </c>
      <c r="Z32" s="467">
        <v>60637738.109999999</v>
      </c>
      <c r="AA32" s="467">
        <v>17204995.510000002</v>
      </c>
      <c r="AB32" s="467">
        <v>2589735647.1300001</v>
      </c>
      <c r="AC32" s="467">
        <v>3400000</v>
      </c>
      <c r="AD32" s="466">
        <v>0</v>
      </c>
      <c r="AE32" s="467">
        <v>2542697</v>
      </c>
      <c r="AF32" s="467">
        <v>5942697</v>
      </c>
      <c r="AG32" s="467">
        <v>2595678344.1300001</v>
      </c>
      <c r="AH32" s="467">
        <v>1167664890</v>
      </c>
      <c r="AI32" s="467">
        <v>143633946.65000001</v>
      </c>
      <c r="AJ32" s="467">
        <v>25199869.93</v>
      </c>
      <c r="AK32" s="466">
        <v>0</v>
      </c>
      <c r="AL32" s="467">
        <v>145691081.09</v>
      </c>
      <c r="AM32" s="467">
        <v>1482189787.6700001</v>
      </c>
      <c r="AN32" s="467">
        <v>4077868131.8000002</v>
      </c>
      <c r="AO32" s="463"/>
      <c r="AP32" s="463" t="s">
        <v>619</v>
      </c>
    </row>
    <row r="33" spans="1:42">
      <c r="A33" s="458">
        <v>7458</v>
      </c>
      <c r="B33" s="459" t="s">
        <v>120</v>
      </c>
      <c r="C33" s="460">
        <v>242522</v>
      </c>
      <c r="D33" s="458" t="s">
        <v>617</v>
      </c>
      <c r="E33" s="461">
        <v>719</v>
      </c>
      <c r="F33" s="458" t="s">
        <v>618</v>
      </c>
      <c r="G33" s="462">
        <v>20485678.23</v>
      </c>
      <c r="H33" s="462">
        <v>15000000</v>
      </c>
      <c r="I33" s="461">
        <v>0</v>
      </c>
      <c r="J33" s="462">
        <v>23177518</v>
      </c>
      <c r="K33" s="462">
        <v>2410834</v>
      </c>
      <c r="L33" s="461">
        <v>0</v>
      </c>
      <c r="M33" s="462">
        <v>25673.91</v>
      </c>
      <c r="N33" s="462">
        <v>61099704.140000001</v>
      </c>
      <c r="O33" s="462">
        <v>123500</v>
      </c>
      <c r="P33" s="462">
        <v>86809428</v>
      </c>
      <c r="Q33" s="461">
        <v>0</v>
      </c>
      <c r="R33" s="462">
        <v>8614.3700000000008</v>
      </c>
      <c r="S33" s="461">
        <v>0</v>
      </c>
      <c r="T33" s="462">
        <v>86941542.370000005</v>
      </c>
      <c r="U33" s="462">
        <v>148041246.50999999</v>
      </c>
      <c r="V33" s="461">
        <v>0</v>
      </c>
      <c r="W33" s="461">
        <v>0</v>
      </c>
      <c r="X33" s="461">
        <v>0</v>
      </c>
      <c r="Y33" s="458">
        <v>0</v>
      </c>
      <c r="Z33" s="461">
        <v>0</v>
      </c>
      <c r="AA33" s="462">
        <v>89950</v>
      </c>
      <c r="AB33" s="462">
        <v>89950</v>
      </c>
      <c r="AC33" s="461">
        <v>0</v>
      </c>
      <c r="AD33" s="461">
        <v>0</v>
      </c>
      <c r="AE33" s="462">
        <v>60950</v>
      </c>
      <c r="AF33" s="462">
        <v>60950</v>
      </c>
      <c r="AG33" s="462">
        <v>150900</v>
      </c>
      <c r="AH33" s="462">
        <v>130136970</v>
      </c>
      <c r="AI33" s="462">
        <v>10783468.01</v>
      </c>
      <c r="AJ33" s="462">
        <v>114052.7</v>
      </c>
      <c r="AK33" s="461">
        <v>0</v>
      </c>
      <c r="AL33" s="462">
        <v>6855855.7999999998</v>
      </c>
      <c r="AM33" s="462">
        <v>147890346.50999999</v>
      </c>
      <c r="AN33" s="462">
        <v>148041246.50999999</v>
      </c>
      <c r="AO33" s="458"/>
      <c r="AP33" s="458" t="s">
        <v>619</v>
      </c>
    </row>
    <row r="34" spans="1:42">
      <c r="A34" s="463">
        <v>9040</v>
      </c>
      <c r="B34" s="464" t="s">
        <v>640</v>
      </c>
      <c r="C34" s="465">
        <v>242430</v>
      </c>
      <c r="D34" s="463" t="s">
        <v>617</v>
      </c>
      <c r="E34" s="468">
        <v>6173</v>
      </c>
      <c r="F34" s="463" t="s">
        <v>618</v>
      </c>
      <c r="G34" s="467">
        <v>230102007.03999999</v>
      </c>
      <c r="H34" s="467">
        <v>50000000</v>
      </c>
      <c r="I34" s="466">
        <v>0</v>
      </c>
      <c r="J34" s="467">
        <v>387510265.25999999</v>
      </c>
      <c r="K34" s="466">
        <v>0</v>
      </c>
      <c r="L34" s="466">
        <v>0</v>
      </c>
      <c r="M34" s="467">
        <v>279379.68</v>
      </c>
      <c r="N34" s="467">
        <v>667891651.98000002</v>
      </c>
      <c r="O34" s="467">
        <v>52374000</v>
      </c>
      <c r="P34" s="467">
        <v>2981973300.1100001</v>
      </c>
      <c r="Q34" s="466">
        <v>0</v>
      </c>
      <c r="R34" s="467">
        <v>248185.74</v>
      </c>
      <c r="S34" s="467">
        <v>694654.65</v>
      </c>
      <c r="T34" s="467">
        <v>3035290140.5</v>
      </c>
      <c r="U34" s="467">
        <v>3703181792.48</v>
      </c>
      <c r="V34" s="466">
        <v>0</v>
      </c>
      <c r="W34" s="466">
        <v>0</v>
      </c>
      <c r="X34" s="466">
        <v>0</v>
      </c>
      <c r="Y34" s="463">
        <v>2087979470.6199999</v>
      </c>
      <c r="Z34" s="466">
        <v>0</v>
      </c>
      <c r="AA34" s="467">
        <v>6942490.9199999999</v>
      </c>
      <c r="AB34" s="467">
        <v>2094921961.54</v>
      </c>
      <c r="AC34" s="466">
        <v>0</v>
      </c>
      <c r="AD34" s="466">
        <v>0</v>
      </c>
      <c r="AE34" s="467">
        <v>8463040</v>
      </c>
      <c r="AF34" s="467">
        <v>8463040</v>
      </c>
      <c r="AG34" s="467">
        <v>2103385001.54</v>
      </c>
      <c r="AH34" s="467">
        <v>1284810370</v>
      </c>
      <c r="AI34" s="467">
        <v>174028291.16999999</v>
      </c>
      <c r="AJ34" s="467">
        <v>3491321.12</v>
      </c>
      <c r="AK34" s="466">
        <v>0</v>
      </c>
      <c r="AL34" s="467">
        <v>137466808.65000001</v>
      </c>
      <c r="AM34" s="467">
        <v>1599796790.9400001</v>
      </c>
      <c r="AN34" s="467">
        <v>3703181792.48</v>
      </c>
      <c r="AO34" s="463"/>
      <c r="AP34" s="463" t="s">
        <v>619</v>
      </c>
    </row>
    <row r="35" spans="1:42">
      <c r="A35" s="458">
        <v>12226</v>
      </c>
      <c r="B35" s="459" t="s">
        <v>641</v>
      </c>
      <c r="C35" s="460">
        <v>242522</v>
      </c>
      <c r="D35" s="458" t="s">
        <v>617</v>
      </c>
      <c r="E35" s="461">
        <v>713</v>
      </c>
      <c r="F35" s="458" t="s">
        <v>618</v>
      </c>
      <c r="G35" s="462">
        <v>16509055.57</v>
      </c>
      <c r="H35" s="462">
        <v>60000000</v>
      </c>
      <c r="I35" s="461">
        <v>0</v>
      </c>
      <c r="J35" s="462">
        <v>23982446</v>
      </c>
      <c r="K35" s="462">
        <v>4545191</v>
      </c>
      <c r="L35" s="461">
        <v>0</v>
      </c>
      <c r="M35" s="462">
        <v>140140.75</v>
      </c>
      <c r="N35" s="462">
        <v>105176833.31999999</v>
      </c>
      <c r="O35" s="462">
        <v>1088000</v>
      </c>
      <c r="P35" s="462">
        <v>85682325</v>
      </c>
      <c r="Q35" s="461">
        <v>0</v>
      </c>
      <c r="R35" s="462">
        <v>63266.82</v>
      </c>
      <c r="S35" s="461">
        <v>0</v>
      </c>
      <c r="T35" s="462">
        <v>86833591.819999993</v>
      </c>
      <c r="U35" s="462">
        <v>192010425.13999999</v>
      </c>
      <c r="V35" s="461">
        <v>0</v>
      </c>
      <c r="W35" s="461">
        <v>0</v>
      </c>
      <c r="X35" s="461">
        <v>0</v>
      </c>
      <c r="Y35" s="458">
        <v>38592774.079999998</v>
      </c>
      <c r="Z35" s="461">
        <v>0</v>
      </c>
      <c r="AA35" s="462">
        <v>624755.43000000005</v>
      </c>
      <c r="AB35" s="462">
        <v>39217529.509999998</v>
      </c>
      <c r="AC35" s="461">
        <v>0</v>
      </c>
      <c r="AD35" s="461">
        <v>0</v>
      </c>
      <c r="AE35" s="461">
        <v>0</v>
      </c>
      <c r="AF35" s="461">
        <v>0</v>
      </c>
      <c r="AG35" s="462">
        <v>39217529.509999998</v>
      </c>
      <c r="AH35" s="462">
        <v>133181870</v>
      </c>
      <c r="AI35" s="462">
        <v>10306511.220000001</v>
      </c>
      <c r="AJ35" s="462">
        <v>370766.67</v>
      </c>
      <c r="AK35" s="461">
        <v>0</v>
      </c>
      <c r="AL35" s="462">
        <v>8933747.7400000002</v>
      </c>
      <c r="AM35" s="462">
        <v>152792895.63</v>
      </c>
      <c r="AN35" s="462">
        <v>192010425.13999999</v>
      </c>
      <c r="AO35" s="458"/>
      <c r="AP35" s="458" t="s">
        <v>619</v>
      </c>
    </row>
    <row r="36" spans="1:42">
      <c r="A36" s="463">
        <v>16020</v>
      </c>
      <c r="B36" s="464" t="s">
        <v>642</v>
      </c>
      <c r="C36" s="465">
        <v>242522</v>
      </c>
      <c r="D36" s="463" t="s">
        <v>617</v>
      </c>
      <c r="E36" s="466">
        <v>171</v>
      </c>
      <c r="F36" s="463" t="s">
        <v>618</v>
      </c>
      <c r="G36" s="467">
        <v>8686206.0199999996</v>
      </c>
      <c r="H36" s="467">
        <v>2000000</v>
      </c>
      <c r="I36" s="466">
        <v>0</v>
      </c>
      <c r="J36" s="467">
        <v>3824821.41</v>
      </c>
      <c r="K36" s="466">
        <v>0</v>
      </c>
      <c r="L36" s="466">
        <v>0</v>
      </c>
      <c r="M36" s="466">
        <v>0</v>
      </c>
      <c r="N36" s="467">
        <v>14511027.43</v>
      </c>
      <c r="O36" s="467">
        <v>500000</v>
      </c>
      <c r="P36" s="467">
        <v>7045082</v>
      </c>
      <c r="Q36" s="466">
        <v>0</v>
      </c>
      <c r="R36" s="467">
        <v>5538.63</v>
      </c>
      <c r="S36" s="466">
        <v>0</v>
      </c>
      <c r="T36" s="467">
        <v>7550620.6299999999</v>
      </c>
      <c r="U36" s="467">
        <v>22061648.059999999</v>
      </c>
      <c r="V36" s="466">
        <v>0</v>
      </c>
      <c r="W36" s="466">
        <v>0</v>
      </c>
      <c r="X36" s="466">
        <v>0</v>
      </c>
      <c r="Y36" s="463">
        <v>0</v>
      </c>
      <c r="Z36" s="466">
        <v>0</v>
      </c>
      <c r="AA36" s="466">
        <v>0</v>
      </c>
      <c r="AB36" s="466">
        <v>0</v>
      </c>
      <c r="AC36" s="466">
        <v>0</v>
      </c>
      <c r="AD36" s="466">
        <v>0</v>
      </c>
      <c r="AE36" s="466">
        <v>0</v>
      </c>
      <c r="AF36" s="466">
        <v>0</v>
      </c>
      <c r="AG36" s="466">
        <v>0</v>
      </c>
      <c r="AH36" s="467">
        <v>19764980</v>
      </c>
      <c r="AI36" s="467">
        <v>1052036.58</v>
      </c>
      <c r="AJ36" s="467">
        <v>264440</v>
      </c>
      <c r="AK36" s="466">
        <v>0</v>
      </c>
      <c r="AL36" s="467">
        <v>980191.48</v>
      </c>
      <c r="AM36" s="467">
        <v>22061648.059999999</v>
      </c>
      <c r="AN36" s="467">
        <v>22061648.059999999</v>
      </c>
      <c r="AO36" s="463"/>
      <c r="AP36" s="463" t="s">
        <v>619</v>
      </c>
    </row>
    <row r="37" spans="1:42">
      <c r="A37" s="458">
        <v>17601</v>
      </c>
      <c r="B37" s="459" t="s">
        <v>140</v>
      </c>
      <c r="C37" s="460">
        <v>242522</v>
      </c>
      <c r="D37" s="458" t="s">
        <v>617</v>
      </c>
      <c r="E37" s="461">
        <v>265</v>
      </c>
      <c r="F37" s="458" t="s">
        <v>618</v>
      </c>
      <c r="G37" s="462">
        <v>9019425</v>
      </c>
      <c r="H37" s="462">
        <v>6000000</v>
      </c>
      <c r="I37" s="461">
        <v>0</v>
      </c>
      <c r="J37" s="462">
        <v>7017772.6600000001</v>
      </c>
      <c r="K37" s="461">
        <v>0</v>
      </c>
      <c r="L37" s="461">
        <v>0</v>
      </c>
      <c r="M37" s="462">
        <v>29002.74</v>
      </c>
      <c r="N37" s="462">
        <v>22066200.399999999</v>
      </c>
      <c r="O37" s="462">
        <v>39000</v>
      </c>
      <c r="P37" s="462">
        <v>18363082.870000001</v>
      </c>
      <c r="Q37" s="461">
        <v>0</v>
      </c>
      <c r="R37" s="462">
        <v>38685.51</v>
      </c>
      <c r="S37" s="461">
        <v>0</v>
      </c>
      <c r="T37" s="462">
        <v>18440768.379999999</v>
      </c>
      <c r="U37" s="462">
        <v>40506968.780000001</v>
      </c>
      <c r="V37" s="461">
        <v>0</v>
      </c>
      <c r="W37" s="461">
        <v>0</v>
      </c>
      <c r="X37" s="461">
        <v>0</v>
      </c>
      <c r="Y37" s="458">
        <v>0</v>
      </c>
      <c r="Z37" s="461">
        <v>0</v>
      </c>
      <c r="AA37" s="462">
        <v>51326.03</v>
      </c>
      <c r="AB37" s="462">
        <v>51326.03</v>
      </c>
      <c r="AC37" s="461">
        <v>0</v>
      </c>
      <c r="AD37" s="461">
        <v>0</v>
      </c>
      <c r="AE37" s="461">
        <v>0</v>
      </c>
      <c r="AF37" s="461">
        <v>0</v>
      </c>
      <c r="AG37" s="462">
        <v>51326.03</v>
      </c>
      <c r="AH37" s="462">
        <v>37102160</v>
      </c>
      <c r="AI37" s="462">
        <v>1141464.2</v>
      </c>
      <c r="AJ37" s="462">
        <v>50297.02</v>
      </c>
      <c r="AK37" s="461">
        <v>0</v>
      </c>
      <c r="AL37" s="462">
        <v>2161721.5299999998</v>
      </c>
      <c r="AM37" s="462">
        <v>40455642.75</v>
      </c>
      <c r="AN37" s="462">
        <v>40506968.780000001</v>
      </c>
      <c r="AO37" s="458"/>
      <c r="AP37" s="458" t="s">
        <v>619</v>
      </c>
    </row>
    <row r="38" spans="1:42">
      <c r="A38" s="463">
        <v>13597</v>
      </c>
      <c r="B38" s="464" t="s">
        <v>131</v>
      </c>
      <c r="C38" s="465">
        <v>242522</v>
      </c>
      <c r="D38" s="463" t="s">
        <v>617</v>
      </c>
      <c r="E38" s="468">
        <v>1505</v>
      </c>
      <c r="F38" s="463" t="s">
        <v>618</v>
      </c>
      <c r="G38" s="467">
        <v>17250468.440000001</v>
      </c>
      <c r="H38" s="467">
        <v>108635809.69</v>
      </c>
      <c r="I38" s="467">
        <v>49000000</v>
      </c>
      <c r="J38" s="467">
        <v>47844130.719999999</v>
      </c>
      <c r="K38" s="466">
        <v>0</v>
      </c>
      <c r="L38" s="466">
        <v>0</v>
      </c>
      <c r="M38" s="467">
        <v>604476.89</v>
      </c>
      <c r="N38" s="467">
        <v>223334885.74000001</v>
      </c>
      <c r="O38" s="467">
        <v>31381500</v>
      </c>
      <c r="P38" s="467">
        <v>183808778.47</v>
      </c>
      <c r="Q38" s="466">
        <v>0</v>
      </c>
      <c r="R38" s="467">
        <v>20526.95</v>
      </c>
      <c r="S38" s="466">
        <v>0</v>
      </c>
      <c r="T38" s="467">
        <v>215210805.41999999</v>
      </c>
      <c r="U38" s="467">
        <v>438545691.16000003</v>
      </c>
      <c r="V38" s="466">
        <v>0</v>
      </c>
      <c r="W38" s="466">
        <v>0</v>
      </c>
      <c r="X38" s="466">
        <v>0</v>
      </c>
      <c r="Y38" s="463">
        <v>33167927.57</v>
      </c>
      <c r="Z38" s="466">
        <v>0</v>
      </c>
      <c r="AA38" s="467">
        <v>209511.35</v>
      </c>
      <c r="AB38" s="467">
        <v>33377438.920000002</v>
      </c>
      <c r="AC38" s="466">
        <v>0</v>
      </c>
      <c r="AD38" s="466">
        <v>0</v>
      </c>
      <c r="AE38" s="467">
        <v>320449.46999999997</v>
      </c>
      <c r="AF38" s="467">
        <v>320449.46999999997</v>
      </c>
      <c r="AG38" s="467">
        <v>33697888.390000001</v>
      </c>
      <c r="AH38" s="467">
        <v>369482300</v>
      </c>
      <c r="AI38" s="467">
        <v>17332929.579999998</v>
      </c>
      <c r="AJ38" s="467">
        <v>2644180.64</v>
      </c>
      <c r="AK38" s="466">
        <v>0</v>
      </c>
      <c r="AL38" s="467">
        <v>15388392.550000001</v>
      </c>
      <c r="AM38" s="467">
        <v>404847802.76999998</v>
      </c>
      <c r="AN38" s="467">
        <v>438545691.16000003</v>
      </c>
      <c r="AO38" s="463"/>
      <c r="AP38" s="463" t="s">
        <v>619</v>
      </c>
    </row>
    <row r="39" spans="1:42">
      <c r="A39" s="458">
        <v>4456</v>
      </c>
      <c r="B39" s="459" t="s">
        <v>107</v>
      </c>
      <c r="C39" s="460">
        <v>242522</v>
      </c>
      <c r="D39" s="458" t="s">
        <v>617</v>
      </c>
      <c r="E39" s="461">
        <v>898</v>
      </c>
      <c r="F39" s="458" t="s">
        <v>618</v>
      </c>
      <c r="G39" s="462">
        <v>1963096.07</v>
      </c>
      <c r="H39" s="462">
        <v>6458.18</v>
      </c>
      <c r="I39" s="461">
        <v>0</v>
      </c>
      <c r="J39" s="462">
        <v>8569753.4900000002</v>
      </c>
      <c r="K39" s="462">
        <v>669363.76</v>
      </c>
      <c r="L39" s="461">
        <v>0</v>
      </c>
      <c r="M39" s="461">
        <v>0</v>
      </c>
      <c r="N39" s="462">
        <v>11208671.5</v>
      </c>
      <c r="O39" s="462">
        <v>94000</v>
      </c>
      <c r="P39" s="462">
        <v>30421280</v>
      </c>
      <c r="Q39" s="461">
        <v>0</v>
      </c>
      <c r="R39" s="462">
        <v>32547.72</v>
      </c>
      <c r="S39" s="461">
        <v>0</v>
      </c>
      <c r="T39" s="462">
        <v>30547827.719999999</v>
      </c>
      <c r="U39" s="462">
        <v>41756499.219999999</v>
      </c>
      <c r="V39" s="461">
        <v>0</v>
      </c>
      <c r="W39" s="461">
        <v>0</v>
      </c>
      <c r="X39" s="461">
        <v>0</v>
      </c>
      <c r="Y39" s="458">
        <v>3952628.99</v>
      </c>
      <c r="Z39" s="461">
        <v>0</v>
      </c>
      <c r="AA39" s="462">
        <v>48121.760000000002</v>
      </c>
      <c r="AB39" s="462">
        <v>4000750.75</v>
      </c>
      <c r="AC39" s="461">
        <v>0</v>
      </c>
      <c r="AD39" s="461">
        <v>0</v>
      </c>
      <c r="AE39" s="461">
        <v>0</v>
      </c>
      <c r="AF39" s="461">
        <v>0</v>
      </c>
      <c r="AG39" s="462">
        <v>4000750.75</v>
      </c>
      <c r="AH39" s="462">
        <v>31311010</v>
      </c>
      <c r="AI39" s="462">
        <v>3881946.58</v>
      </c>
      <c r="AJ39" s="462">
        <v>460555.53</v>
      </c>
      <c r="AK39" s="461">
        <v>0</v>
      </c>
      <c r="AL39" s="462">
        <v>2102236.36</v>
      </c>
      <c r="AM39" s="462">
        <v>37755748.469999999</v>
      </c>
      <c r="AN39" s="462">
        <v>41756499.219999999</v>
      </c>
      <c r="AO39" s="458"/>
      <c r="AP39" s="458" t="s">
        <v>619</v>
      </c>
    </row>
    <row r="40" spans="1:42">
      <c r="A40" s="463">
        <v>19015</v>
      </c>
      <c r="B40" s="464" t="s">
        <v>643</v>
      </c>
      <c r="C40" s="465">
        <v>242522</v>
      </c>
      <c r="D40" s="463" t="s">
        <v>617</v>
      </c>
      <c r="E40" s="466">
        <v>204</v>
      </c>
      <c r="F40" s="463" t="s">
        <v>618</v>
      </c>
      <c r="G40" s="467">
        <v>808286.79</v>
      </c>
      <c r="H40" s="466">
        <v>0</v>
      </c>
      <c r="I40" s="466">
        <v>0</v>
      </c>
      <c r="J40" s="467">
        <v>4056586.15</v>
      </c>
      <c r="K40" s="466">
        <v>0</v>
      </c>
      <c r="L40" s="466">
        <v>0</v>
      </c>
      <c r="M40" s="466">
        <v>0</v>
      </c>
      <c r="N40" s="467">
        <v>4864872.9400000004</v>
      </c>
      <c r="O40" s="466">
        <v>0</v>
      </c>
      <c r="P40" s="467">
        <v>8432800</v>
      </c>
      <c r="Q40" s="466">
        <v>0</v>
      </c>
      <c r="R40" s="466">
        <v>0</v>
      </c>
      <c r="S40" s="466">
        <v>0</v>
      </c>
      <c r="T40" s="467">
        <v>8432800</v>
      </c>
      <c r="U40" s="467">
        <v>13297672.939999999</v>
      </c>
      <c r="V40" s="466">
        <v>0</v>
      </c>
      <c r="W40" s="466">
        <v>0</v>
      </c>
      <c r="X40" s="466">
        <v>0</v>
      </c>
      <c r="Y40" s="463">
        <v>0</v>
      </c>
      <c r="Z40" s="466">
        <v>0</v>
      </c>
      <c r="AA40" s="466">
        <v>0</v>
      </c>
      <c r="AB40" s="466">
        <v>0</v>
      </c>
      <c r="AC40" s="466">
        <v>0</v>
      </c>
      <c r="AD40" s="466">
        <v>0</v>
      </c>
      <c r="AE40" s="466">
        <v>0</v>
      </c>
      <c r="AF40" s="466">
        <v>0</v>
      </c>
      <c r="AG40" s="466">
        <v>0</v>
      </c>
      <c r="AH40" s="467">
        <v>12705800</v>
      </c>
      <c r="AI40" s="467">
        <v>69468.87</v>
      </c>
      <c r="AJ40" s="467">
        <v>36500</v>
      </c>
      <c r="AK40" s="466">
        <v>0</v>
      </c>
      <c r="AL40" s="467">
        <v>485904.07</v>
      </c>
      <c r="AM40" s="467">
        <v>13297672.939999999</v>
      </c>
      <c r="AN40" s="467">
        <v>13297672.939999999</v>
      </c>
      <c r="AO40" s="463"/>
      <c r="AP40" s="463" t="s">
        <v>619</v>
      </c>
    </row>
    <row r="41" spans="1:42">
      <c r="A41" s="458">
        <v>17475</v>
      </c>
      <c r="B41" s="459" t="s">
        <v>139</v>
      </c>
      <c r="C41" s="460">
        <v>242522</v>
      </c>
      <c r="D41" s="458" t="s">
        <v>617</v>
      </c>
      <c r="E41" s="461">
        <v>66</v>
      </c>
      <c r="F41" s="458" t="s">
        <v>644</v>
      </c>
      <c r="G41" s="462">
        <v>3042055.59</v>
      </c>
      <c r="H41" s="462">
        <v>2000000</v>
      </c>
      <c r="I41" s="461">
        <v>0</v>
      </c>
      <c r="J41" s="462">
        <v>2588927</v>
      </c>
      <c r="K41" s="461">
        <v>0</v>
      </c>
      <c r="L41" s="461">
        <v>0</v>
      </c>
      <c r="M41" s="462">
        <v>10471.23</v>
      </c>
      <c r="N41" s="462">
        <v>7641453.8200000003</v>
      </c>
      <c r="O41" s="462">
        <v>13000</v>
      </c>
      <c r="P41" s="462">
        <v>1813117.33</v>
      </c>
      <c r="Q41" s="461">
        <v>0</v>
      </c>
      <c r="R41" s="461">
        <v>0</v>
      </c>
      <c r="S41" s="461">
        <v>0</v>
      </c>
      <c r="T41" s="462">
        <v>1826117.33</v>
      </c>
      <c r="U41" s="462">
        <v>9467571.1500000004</v>
      </c>
      <c r="V41" s="461">
        <v>0</v>
      </c>
      <c r="W41" s="461">
        <v>0</v>
      </c>
      <c r="X41" s="461">
        <v>0</v>
      </c>
      <c r="Y41" s="458">
        <v>0</v>
      </c>
      <c r="Z41" s="461">
        <v>0</v>
      </c>
      <c r="AA41" s="461">
        <v>0</v>
      </c>
      <c r="AB41" s="461">
        <v>0</v>
      </c>
      <c r="AC41" s="461">
        <v>0</v>
      </c>
      <c r="AD41" s="461">
        <v>0</v>
      </c>
      <c r="AE41" s="461">
        <v>0</v>
      </c>
      <c r="AF41" s="461">
        <v>0</v>
      </c>
      <c r="AG41" s="461">
        <v>0</v>
      </c>
      <c r="AH41" s="462">
        <v>8167600</v>
      </c>
      <c r="AI41" s="462">
        <v>705797.37</v>
      </c>
      <c r="AJ41" s="462">
        <v>78276</v>
      </c>
      <c r="AK41" s="461">
        <v>0</v>
      </c>
      <c r="AL41" s="462">
        <v>515897.78</v>
      </c>
      <c r="AM41" s="462">
        <v>9467571.1500000004</v>
      </c>
      <c r="AN41" s="462">
        <v>9467571.1500000004</v>
      </c>
      <c r="AO41" s="458"/>
      <c r="AP41" s="458" t="s">
        <v>619</v>
      </c>
    </row>
    <row r="42" spans="1:42">
      <c r="A42" s="463">
        <v>8493</v>
      </c>
      <c r="B42" s="464" t="s">
        <v>121</v>
      </c>
      <c r="C42" s="465">
        <v>242522</v>
      </c>
      <c r="D42" s="463" t="s">
        <v>617</v>
      </c>
      <c r="E42" s="468">
        <v>1989</v>
      </c>
      <c r="F42" s="463" t="s">
        <v>618</v>
      </c>
      <c r="G42" s="467">
        <v>162770618.28999999</v>
      </c>
      <c r="H42" s="467">
        <v>80000000</v>
      </c>
      <c r="I42" s="467">
        <v>494872068.63</v>
      </c>
      <c r="J42" s="467">
        <v>183493802.49000001</v>
      </c>
      <c r="K42" s="467">
        <v>32356119.699999999</v>
      </c>
      <c r="L42" s="466">
        <v>0</v>
      </c>
      <c r="M42" s="467">
        <v>52486514.700000003</v>
      </c>
      <c r="N42" s="467">
        <v>1005979123.8099999</v>
      </c>
      <c r="O42" s="467">
        <v>2034488300</v>
      </c>
      <c r="P42" s="467">
        <v>1883180704.51</v>
      </c>
      <c r="Q42" s="466">
        <v>0</v>
      </c>
      <c r="R42" s="467">
        <v>51548.800000000003</v>
      </c>
      <c r="S42" s="467">
        <v>157246.79999999999</v>
      </c>
      <c r="T42" s="467">
        <v>3917877800.1100001</v>
      </c>
      <c r="U42" s="467">
        <v>4923856923.9200001</v>
      </c>
      <c r="V42" s="466">
        <v>0</v>
      </c>
      <c r="W42" s="466">
        <v>0</v>
      </c>
      <c r="X42" s="467">
        <v>36902605.590000004</v>
      </c>
      <c r="Y42" s="463">
        <v>344253928.47000003</v>
      </c>
      <c r="Z42" s="467">
        <v>8310353.4400000004</v>
      </c>
      <c r="AA42" s="467">
        <v>7652492.5999999996</v>
      </c>
      <c r="AB42" s="467">
        <v>397119380.10000002</v>
      </c>
      <c r="AC42" s="467">
        <v>489174521.41000003</v>
      </c>
      <c r="AD42" s="466">
        <v>0</v>
      </c>
      <c r="AE42" s="467">
        <v>2370215.58</v>
      </c>
      <c r="AF42" s="467">
        <v>491544736.99000001</v>
      </c>
      <c r="AG42" s="467">
        <v>888664117.09000003</v>
      </c>
      <c r="AH42" s="467">
        <v>3655274400</v>
      </c>
      <c r="AI42" s="467">
        <v>199493230.63999999</v>
      </c>
      <c r="AJ42" s="467">
        <v>15221277.630000001</v>
      </c>
      <c r="AK42" s="466">
        <v>0</v>
      </c>
      <c r="AL42" s="467">
        <v>165203898.56</v>
      </c>
      <c r="AM42" s="467">
        <v>4035192806.8299999</v>
      </c>
      <c r="AN42" s="467">
        <v>4923856923.9200001</v>
      </c>
      <c r="AO42" s="463"/>
      <c r="AP42" s="463" t="s">
        <v>619</v>
      </c>
    </row>
    <row r="43" spans="1:42">
      <c r="A43" s="458">
        <v>19417</v>
      </c>
      <c r="B43" s="459" t="s">
        <v>148</v>
      </c>
      <c r="C43" s="460">
        <v>242522</v>
      </c>
      <c r="D43" s="458" t="s">
        <v>617</v>
      </c>
      <c r="E43" s="461">
        <v>218</v>
      </c>
      <c r="F43" s="458" t="s">
        <v>618</v>
      </c>
      <c r="G43" s="462">
        <v>1788608.95</v>
      </c>
      <c r="H43" s="461">
        <v>0</v>
      </c>
      <c r="I43" s="461">
        <v>0</v>
      </c>
      <c r="J43" s="462">
        <v>7189572.3300000001</v>
      </c>
      <c r="K43" s="461">
        <v>0</v>
      </c>
      <c r="L43" s="461">
        <v>0</v>
      </c>
      <c r="M43" s="461">
        <v>0</v>
      </c>
      <c r="N43" s="462">
        <v>8978181.2799999993</v>
      </c>
      <c r="O43" s="462">
        <v>20000</v>
      </c>
      <c r="P43" s="462">
        <v>10552569.15</v>
      </c>
      <c r="Q43" s="461">
        <v>0</v>
      </c>
      <c r="R43" s="462">
        <v>5293.44</v>
      </c>
      <c r="S43" s="461">
        <v>0</v>
      </c>
      <c r="T43" s="462">
        <v>10577862.59</v>
      </c>
      <c r="U43" s="462">
        <v>19556043.870000001</v>
      </c>
      <c r="V43" s="462">
        <v>401868.49</v>
      </c>
      <c r="W43" s="461">
        <v>0</v>
      </c>
      <c r="X43" s="461">
        <v>0</v>
      </c>
      <c r="Y43" s="458">
        <v>0</v>
      </c>
      <c r="Z43" s="461">
        <v>0</v>
      </c>
      <c r="AA43" s="462">
        <v>4068.26</v>
      </c>
      <c r="AB43" s="462">
        <v>405936.75</v>
      </c>
      <c r="AC43" s="461">
        <v>0</v>
      </c>
      <c r="AD43" s="461">
        <v>0</v>
      </c>
      <c r="AE43" s="461">
        <v>0</v>
      </c>
      <c r="AF43" s="461">
        <v>0</v>
      </c>
      <c r="AG43" s="462">
        <v>405936.75</v>
      </c>
      <c r="AH43" s="462">
        <v>17088400</v>
      </c>
      <c r="AI43" s="462">
        <v>698500.21</v>
      </c>
      <c r="AJ43" s="462">
        <v>115846.08</v>
      </c>
      <c r="AK43" s="461">
        <v>0</v>
      </c>
      <c r="AL43" s="462">
        <v>1247360.83</v>
      </c>
      <c r="AM43" s="462">
        <v>19150107.120000001</v>
      </c>
      <c r="AN43" s="462">
        <v>19556043.870000001</v>
      </c>
      <c r="AO43" s="458"/>
      <c r="AP43" s="458" t="s">
        <v>619</v>
      </c>
    </row>
    <row r="44" spans="1:42">
      <c r="A44" s="463">
        <v>12364</v>
      </c>
      <c r="B44" s="464" t="s">
        <v>130</v>
      </c>
      <c r="C44" s="465">
        <v>242522</v>
      </c>
      <c r="D44" s="463" t="s">
        <v>617</v>
      </c>
      <c r="E44" s="466">
        <v>140</v>
      </c>
      <c r="F44" s="463" t="s">
        <v>618</v>
      </c>
      <c r="G44" s="467">
        <v>14107573.890000001</v>
      </c>
      <c r="H44" s="466">
        <v>0</v>
      </c>
      <c r="I44" s="466">
        <v>0</v>
      </c>
      <c r="J44" s="467">
        <v>5489377.9199999999</v>
      </c>
      <c r="K44" s="466">
        <v>0</v>
      </c>
      <c r="L44" s="466">
        <v>0</v>
      </c>
      <c r="M44" s="466">
        <v>0</v>
      </c>
      <c r="N44" s="467">
        <v>19596951.809999999</v>
      </c>
      <c r="O44" s="467">
        <v>1000000</v>
      </c>
      <c r="P44" s="467">
        <v>5422724.71</v>
      </c>
      <c r="Q44" s="466">
        <v>0</v>
      </c>
      <c r="R44" s="467">
        <v>3600.53</v>
      </c>
      <c r="S44" s="466">
        <v>0</v>
      </c>
      <c r="T44" s="467">
        <v>6426325.2400000002</v>
      </c>
      <c r="U44" s="467">
        <v>26023277.050000001</v>
      </c>
      <c r="V44" s="466">
        <v>0</v>
      </c>
      <c r="W44" s="466">
        <v>0</v>
      </c>
      <c r="X44" s="466">
        <v>0</v>
      </c>
      <c r="Y44" s="463">
        <v>0</v>
      </c>
      <c r="Z44" s="466">
        <v>0</v>
      </c>
      <c r="AA44" s="467">
        <v>4100</v>
      </c>
      <c r="AB44" s="467">
        <v>4100</v>
      </c>
      <c r="AC44" s="466">
        <v>0</v>
      </c>
      <c r="AD44" s="466">
        <v>0</v>
      </c>
      <c r="AE44" s="466">
        <v>0</v>
      </c>
      <c r="AF44" s="466">
        <v>0</v>
      </c>
      <c r="AG44" s="467">
        <v>4100</v>
      </c>
      <c r="AH44" s="467">
        <v>24138800</v>
      </c>
      <c r="AI44" s="467">
        <v>925091.62</v>
      </c>
      <c r="AJ44" s="467">
        <v>74200</v>
      </c>
      <c r="AK44" s="466">
        <v>0</v>
      </c>
      <c r="AL44" s="467">
        <v>881085.43</v>
      </c>
      <c r="AM44" s="467">
        <v>26019177.050000001</v>
      </c>
      <c r="AN44" s="467">
        <v>26023277.050000001</v>
      </c>
      <c r="AO44" s="463"/>
      <c r="AP44" s="463" t="s">
        <v>619</v>
      </c>
    </row>
    <row r="45" spans="1:42">
      <c r="A45" s="458">
        <v>10722</v>
      </c>
      <c r="B45" s="459" t="s">
        <v>124</v>
      </c>
      <c r="C45" s="460">
        <v>242522</v>
      </c>
      <c r="D45" s="458" t="s">
        <v>617</v>
      </c>
      <c r="E45" s="469">
        <v>1426</v>
      </c>
      <c r="F45" s="458" t="s">
        <v>618</v>
      </c>
      <c r="G45" s="462">
        <v>45569004.659999996</v>
      </c>
      <c r="H45" s="462">
        <v>10000000</v>
      </c>
      <c r="I45" s="461">
        <v>0</v>
      </c>
      <c r="J45" s="462">
        <v>76166931.980000004</v>
      </c>
      <c r="K45" s="462">
        <v>347556.9</v>
      </c>
      <c r="L45" s="461">
        <v>0</v>
      </c>
      <c r="M45" s="462">
        <v>492412.01</v>
      </c>
      <c r="N45" s="462">
        <v>132575905.55</v>
      </c>
      <c r="O45" s="462">
        <v>13203500</v>
      </c>
      <c r="P45" s="462">
        <v>317910735.58999997</v>
      </c>
      <c r="Q45" s="461">
        <v>0</v>
      </c>
      <c r="R45" s="462">
        <v>151477.98000000001</v>
      </c>
      <c r="S45" s="461">
        <v>0</v>
      </c>
      <c r="T45" s="462">
        <v>331265713.56999999</v>
      </c>
      <c r="U45" s="462">
        <v>463841619.12</v>
      </c>
      <c r="V45" s="461">
        <v>0</v>
      </c>
      <c r="W45" s="461">
        <v>0</v>
      </c>
      <c r="X45" s="461">
        <v>0</v>
      </c>
      <c r="Y45" s="458">
        <v>104482217.90000001</v>
      </c>
      <c r="Z45" s="461">
        <v>0</v>
      </c>
      <c r="AA45" s="462">
        <v>289938.42</v>
      </c>
      <c r="AB45" s="462">
        <v>104772156.31999999</v>
      </c>
      <c r="AC45" s="461">
        <v>0</v>
      </c>
      <c r="AD45" s="461">
        <v>0</v>
      </c>
      <c r="AE45" s="462">
        <v>1127388</v>
      </c>
      <c r="AF45" s="462">
        <v>1127388</v>
      </c>
      <c r="AG45" s="462">
        <v>105899544.31999999</v>
      </c>
      <c r="AH45" s="462">
        <v>313676640</v>
      </c>
      <c r="AI45" s="462">
        <v>17526878.890000001</v>
      </c>
      <c r="AJ45" s="462">
        <v>7246267.6799999997</v>
      </c>
      <c r="AK45" s="461">
        <v>0</v>
      </c>
      <c r="AL45" s="462">
        <v>19492288.23</v>
      </c>
      <c r="AM45" s="462">
        <v>357942074.80000001</v>
      </c>
      <c r="AN45" s="462">
        <v>463841619.12</v>
      </c>
      <c r="AO45" s="458"/>
      <c r="AP45" s="458" t="s">
        <v>619</v>
      </c>
    </row>
    <row r="46" spans="1:42">
      <c r="A46" s="463">
        <v>17981</v>
      </c>
      <c r="B46" s="464" t="s">
        <v>142</v>
      </c>
      <c r="C46" s="465">
        <v>242522</v>
      </c>
      <c r="D46" s="463" t="s">
        <v>617</v>
      </c>
      <c r="E46" s="466">
        <v>141</v>
      </c>
      <c r="F46" s="463" t="s">
        <v>618</v>
      </c>
      <c r="G46" s="467">
        <v>1838555.54</v>
      </c>
      <c r="H46" s="466">
        <v>0</v>
      </c>
      <c r="I46" s="466">
        <v>0</v>
      </c>
      <c r="J46" s="467">
        <v>6504120.5099999998</v>
      </c>
      <c r="K46" s="466">
        <v>0</v>
      </c>
      <c r="L46" s="466">
        <v>0</v>
      </c>
      <c r="M46" s="467">
        <v>147500</v>
      </c>
      <c r="N46" s="467">
        <v>8490176.0500000007</v>
      </c>
      <c r="O46" s="467">
        <v>165000</v>
      </c>
      <c r="P46" s="467">
        <v>23366682.460000001</v>
      </c>
      <c r="Q46" s="466">
        <v>0</v>
      </c>
      <c r="R46" s="467">
        <v>28939.57</v>
      </c>
      <c r="S46" s="466">
        <v>0</v>
      </c>
      <c r="T46" s="467">
        <v>23560622.030000001</v>
      </c>
      <c r="U46" s="467">
        <v>32050798.079999998</v>
      </c>
      <c r="V46" s="466">
        <v>0</v>
      </c>
      <c r="W46" s="466">
        <v>0</v>
      </c>
      <c r="X46" s="467">
        <v>1080000</v>
      </c>
      <c r="Y46" s="463">
        <v>2668261.4500000002</v>
      </c>
      <c r="Z46" s="467">
        <v>2025402.74</v>
      </c>
      <c r="AA46" s="467">
        <v>22616.21</v>
      </c>
      <c r="AB46" s="467">
        <v>5796280.4000000004</v>
      </c>
      <c r="AC46" s="467">
        <v>6360000</v>
      </c>
      <c r="AD46" s="466">
        <v>0</v>
      </c>
      <c r="AE46" s="467">
        <v>39378.11</v>
      </c>
      <c r="AF46" s="467">
        <v>6399378.1100000003</v>
      </c>
      <c r="AG46" s="467">
        <v>12195658.51</v>
      </c>
      <c r="AH46" s="467">
        <v>17992800</v>
      </c>
      <c r="AI46" s="467">
        <v>591202.78</v>
      </c>
      <c r="AJ46" s="467">
        <v>22130</v>
      </c>
      <c r="AK46" s="466">
        <v>0</v>
      </c>
      <c r="AL46" s="467">
        <v>1249006.79</v>
      </c>
      <c r="AM46" s="467">
        <v>19855139.57</v>
      </c>
      <c r="AN46" s="467">
        <v>32050798.079999998</v>
      </c>
      <c r="AO46" s="463"/>
      <c r="AP46" s="463" t="s">
        <v>619</v>
      </c>
    </row>
    <row r="47" spans="1:42">
      <c r="A47" s="458">
        <v>20024</v>
      </c>
      <c r="B47" s="459" t="s">
        <v>150</v>
      </c>
      <c r="C47" s="460">
        <v>242522</v>
      </c>
      <c r="D47" s="458" t="s">
        <v>617</v>
      </c>
      <c r="E47" s="461">
        <v>210</v>
      </c>
      <c r="F47" s="458" t="s">
        <v>618</v>
      </c>
      <c r="G47" s="462">
        <v>2788947.79</v>
      </c>
      <c r="H47" s="461">
        <v>0</v>
      </c>
      <c r="I47" s="461">
        <v>0</v>
      </c>
      <c r="J47" s="462">
        <v>2617480</v>
      </c>
      <c r="K47" s="461">
        <v>0</v>
      </c>
      <c r="L47" s="461">
        <v>0</v>
      </c>
      <c r="M47" s="461">
        <v>0</v>
      </c>
      <c r="N47" s="462">
        <v>5406427.79</v>
      </c>
      <c r="O47" s="461">
        <v>0</v>
      </c>
      <c r="P47" s="462">
        <v>183270</v>
      </c>
      <c r="Q47" s="461">
        <v>0</v>
      </c>
      <c r="R47" s="461">
        <v>0</v>
      </c>
      <c r="S47" s="461">
        <v>0</v>
      </c>
      <c r="T47" s="462">
        <v>183270</v>
      </c>
      <c r="U47" s="462">
        <v>5589697.79</v>
      </c>
      <c r="V47" s="461">
        <v>0</v>
      </c>
      <c r="W47" s="461">
        <v>0</v>
      </c>
      <c r="X47" s="461">
        <v>0</v>
      </c>
      <c r="Y47" s="458">
        <v>0</v>
      </c>
      <c r="Z47" s="461">
        <v>0</v>
      </c>
      <c r="AA47" s="462">
        <v>6054</v>
      </c>
      <c r="AB47" s="462">
        <v>6054</v>
      </c>
      <c r="AC47" s="461">
        <v>0</v>
      </c>
      <c r="AD47" s="461">
        <v>0</v>
      </c>
      <c r="AE47" s="461">
        <v>0</v>
      </c>
      <c r="AF47" s="461">
        <v>0</v>
      </c>
      <c r="AG47" s="462">
        <v>6054</v>
      </c>
      <c r="AH47" s="462">
        <v>5414200</v>
      </c>
      <c r="AI47" s="462">
        <v>39504.86</v>
      </c>
      <c r="AJ47" s="462">
        <v>12235.57</v>
      </c>
      <c r="AK47" s="461">
        <v>0</v>
      </c>
      <c r="AL47" s="462">
        <v>117703.36</v>
      </c>
      <c r="AM47" s="462">
        <v>5583643.79</v>
      </c>
      <c r="AN47" s="462">
        <v>5589697.79</v>
      </c>
      <c r="AO47" s="458"/>
      <c r="AP47" s="458" t="s">
        <v>619</v>
      </c>
    </row>
    <row r="48" spans="1:42">
      <c r="A48" s="463">
        <v>18483</v>
      </c>
      <c r="B48" s="464" t="s">
        <v>144</v>
      </c>
      <c r="C48" s="465">
        <v>242522</v>
      </c>
      <c r="D48" s="463" t="s">
        <v>617</v>
      </c>
      <c r="E48" s="466">
        <v>419</v>
      </c>
      <c r="F48" s="463" t="s">
        <v>618</v>
      </c>
      <c r="G48" s="467">
        <v>4518431.25</v>
      </c>
      <c r="H48" s="467">
        <v>3000000</v>
      </c>
      <c r="I48" s="466">
        <v>0</v>
      </c>
      <c r="J48" s="467">
        <v>4875597.0599999996</v>
      </c>
      <c r="K48" s="466">
        <v>0</v>
      </c>
      <c r="L48" s="466">
        <v>0</v>
      </c>
      <c r="M48" s="466">
        <v>0</v>
      </c>
      <c r="N48" s="467">
        <v>12394028.310000001</v>
      </c>
      <c r="O48" s="467">
        <v>104500</v>
      </c>
      <c r="P48" s="467">
        <v>14462193.460000001</v>
      </c>
      <c r="Q48" s="466">
        <v>0</v>
      </c>
      <c r="R48" s="467">
        <v>45002.98</v>
      </c>
      <c r="S48" s="466">
        <v>0</v>
      </c>
      <c r="T48" s="467">
        <v>14611696.439999999</v>
      </c>
      <c r="U48" s="467">
        <v>27005724.75</v>
      </c>
      <c r="V48" s="466">
        <v>0</v>
      </c>
      <c r="W48" s="466">
        <v>0</v>
      </c>
      <c r="X48" s="466">
        <v>0</v>
      </c>
      <c r="Y48" s="463">
        <v>0</v>
      </c>
      <c r="Z48" s="466">
        <v>0</v>
      </c>
      <c r="AA48" s="467">
        <v>12765.89</v>
      </c>
      <c r="AB48" s="467">
        <v>12765.89</v>
      </c>
      <c r="AC48" s="466">
        <v>0</v>
      </c>
      <c r="AD48" s="466">
        <v>0</v>
      </c>
      <c r="AE48" s="466">
        <v>0</v>
      </c>
      <c r="AF48" s="466">
        <v>0</v>
      </c>
      <c r="AG48" s="467">
        <v>12765.89</v>
      </c>
      <c r="AH48" s="467">
        <v>25266000</v>
      </c>
      <c r="AI48" s="467">
        <v>380308.11</v>
      </c>
      <c r="AJ48" s="467">
        <v>354350</v>
      </c>
      <c r="AK48" s="466">
        <v>0</v>
      </c>
      <c r="AL48" s="467">
        <v>992300.75</v>
      </c>
      <c r="AM48" s="467">
        <v>26992958.859999999</v>
      </c>
      <c r="AN48" s="467">
        <v>27005724.75</v>
      </c>
      <c r="AO48" s="463"/>
      <c r="AP48" s="463" t="s">
        <v>619</v>
      </c>
    </row>
    <row r="49" spans="1:42">
      <c r="A49" s="458">
        <v>15751</v>
      </c>
      <c r="B49" s="459" t="s">
        <v>645</v>
      </c>
      <c r="C49" s="460">
        <v>242522</v>
      </c>
      <c r="D49" s="458" t="s">
        <v>617</v>
      </c>
      <c r="E49" s="461">
        <v>278</v>
      </c>
      <c r="F49" s="458" t="s">
        <v>618</v>
      </c>
      <c r="G49" s="462">
        <v>11889716.58</v>
      </c>
      <c r="H49" s="462">
        <v>3000000</v>
      </c>
      <c r="I49" s="461">
        <v>0</v>
      </c>
      <c r="J49" s="462">
        <v>12559632.02</v>
      </c>
      <c r="K49" s="462">
        <v>1019474.93</v>
      </c>
      <c r="L49" s="461">
        <v>0</v>
      </c>
      <c r="M49" s="462">
        <v>72461.56</v>
      </c>
      <c r="N49" s="462">
        <v>28541285.09</v>
      </c>
      <c r="O49" s="461">
        <v>0</v>
      </c>
      <c r="P49" s="462">
        <v>9517679.5800000001</v>
      </c>
      <c r="Q49" s="461">
        <v>0</v>
      </c>
      <c r="R49" s="462">
        <v>22954.19</v>
      </c>
      <c r="S49" s="461">
        <v>0</v>
      </c>
      <c r="T49" s="462">
        <v>9540633.7699999996</v>
      </c>
      <c r="U49" s="462">
        <v>38081918.859999999</v>
      </c>
      <c r="V49" s="461">
        <v>0</v>
      </c>
      <c r="W49" s="461">
        <v>0</v>
      </c>
      <c r="X49" s="461">
        <v>0</v>
      </c>
      <c r="Y49" s="458">
        <v>0</v>
      </c>
      <c r="Z49" s="461">
        <v>0</v>
      </c>
      <c r="AA49" s="462">
        <v>138860.84</v>
      </c>
      <c r="AB49" s="462">
        <v>138860.84</v>
      </c>
      <c r="AC49" s="461">
        <v>0</v>
      </c>
      <c r="AD49" s="461">
        <v>0</v>
      </c>
      <c r="AE49" s="461">
        <v>0</v>
      </c>
      <c r="AF49" s="461">
        <v>0</v>
      </c>
      <c r="AG49" s="462">
        <v>138860.84</v>
      </c>
      <c r="AH49" s="462">
        <v>35628400</v>
      </c>
      <c r="AI49" s="462">
        <v>807083.52000000002</v>
      </c>
      <c r="AJ49" s="462">
        <v>239049.93</v>
      </c>
      <c r="AK49" s="461">
        <v>0</v>
      </c>
      <c r="AL49" s="462">
        <v>1268524.57</v>
      </c>
      <c r="AM49" s="462">
        <v>37943058.020000003</v>
      </c>
      <c r="AN49" s="462">
        <v>38081918.859999999</v>
      </c>
      <c r="AO49" s="458"/>
      <c r="AP49" s="458" t="s">
        <v>619</v>
      </c>
    </row>
    <row r="50" spans="1:42">
      <c r="A50" s="463">
        <v>8240</v>
      </c>
      <c r="B50" s="464" t="s">
        <v>646</v>
      </c>
      <c r="C50" s="465">
        <v>242522</v>
      </c>
      <c r="D50" s="463" t="s">
        <v>617</v>
      </c>
      <c r="E50" s="468">
        <v>3572</v>
      </c>
      <c r="F50" s="463" t="s">
        <v>618</v>
      </c>
      <c r="G50" s="467">
        <v>386216686.99000001</v>
      </c>
      <c r="H50" s="467">
        <v>50052055.710000001</v>
      </c>
      <c r="I50" s="467">
        <v>50000000</v>
      </c>
      <c r="J50" s="467">
        <v>123410609</v>
      </c>
      <c r="K50" s="466">
        <v>0</v>
      </c>
      <c r="L50" s="466">
        <v>0</v>
      </c>
      <c r="M50" s="467">
        <v>2863027.78</v>
      </c>
      <c r="N50" s="467">
        <v>612542379.48000002</v>
      </c>
      <c r="O50" s="467">
        <v>1956500</v>
      </c>
      <c r="P50" s="467">
        <v>678442197</v>
      </c>
      <c r="Q50" s="466">
        <v>0</v>
      </c>
      <c r="R50" s="467">
        <v>157665.47</v>
      </c>
      <c r="S50" s="467">
        <v>1126325.1499999999</v>
      </c>
      <c r="T50" s="467">
        <v>681682687.62</v>
      </c>
      <c r="U50" s="467">
        <v>1294225067.0999999</v>
      </c>
      <c r="V50" s="466">
        <v>0</v>
      </c>
      <c r="W50" s="466">
        <v>0</v>
      </c>
      <c r="X50" s="466">
        <v>0</v>
      </c>
      <c r="Y50" s="463">
        <v>370304288.74000001</v>
      </c>
      <c r="Z50" s="467">
        <v>1813802.5</v>
      </c>
      <c r="AA50" s="467">
        <v>8809155.9600000009</v>
      </c>
      <c r="AB50" s="467">
        <v>380927247.19999999</v>
      </c>
      <c r="AC50" s="466">
        <v>0</v>
      </c>
      <c r="AD50" s="466">
        <v>0</v>
      </c>
      <c r="AE50" s="467">
        <v>2742248.16</v>
      </c>
      <c r="AF50" s="467">
        <v>2742248.16</v>
      </c>
      <c r="AG50" s="467">
        <v>383669495.36000001</v>
      </c>
      <c r="AH50" s="467">
        <v>819206010</v>
      </c>
      <c r="AI50" s="467">
        <v>45760235.5</v>
      </c>
      <c r="AJ50" s="467">
        <v>7318281.4000000004</v>
      </c>
      <c r="AK50" s="466">
        <v>0</v>
      </c>
      <c r="AL50" s="467">
        <v>38271044.840000004</v>
      </c>
      <c r="AM50" s="467">
        <v>910555571.74000001</v>
      </c>
      <c r="AN50" s="467">
        <v>1294225067.0999999</v>
      </c>
      <c r="AO50" s="463"/>
      <c r="AP50" s="463" t="s">
        <v>619</v>
      </c>
    </row>
    <row r="51" spans="1:42">
      <c r="A51" s="458">
        <v>20101</v>
      </c>
      <c r="B51" s="459" t="s">
        <v>151</v>
      </c>
      <c r="C51" s="460">
        <v>242522</v>
      </c>
      <c r="D51" s="458" t="s">
        <v>617</v>
      </c>
      <c r="E51" s="461">
        <v>328</v>
      </c>
      <c r="F51" s="458" t="s">
        <v>618</v>
      </c>
      <c r="G51" s="462">
        <v>4915015.1900000004</v>
      </c>
      <c r="H51" s="461">
        <v>0</v>
      </c>
      <c r="I51" s="461">
        <v>0</v>
      </c>
      <c r="J51" s="462">
        <v>2869361</v>
      </c>
      <c r="K51" s="461">
        <v>0</v>
      </c>
      <c r="L51" s="461">
        <v>0</v>
      </c>
      <c r="M51" s="461">
        <v>0</v>
      </c>
      <c r="N51" s="462">
        <v>7784376.1900000004</v>
      </c>
      <c r="O51" s="461">
        <v>0</v>
      </c>
      <c r="P51" s="462">
        <v>613531</v>
      </c>
      <c r="Q51" s="461">
        <v>0</v>
      </c>
      <c r="R51" s="461">
        <v>0</v>
      </c>
      <c r="S51" s="461">
        <v>0</v>
      </c>
      <c r="T51" s="462">
        <v>613531</v>
      </c>
      <c r="U51" s="462">
        <v>8397907.1899999995</v>
      </c>
      <c r="V51" s="461">
        <v>0</v>
      </c>
      <c r="W51" s="461">
        <v>0</v>
      </c>
      <c r="X51" s="461">
        <v>0</v>
      </c>
      <c r="Y51" s="458">
        <v>0</v>
      </c>
      <c r="Z51" s="461">
        <v>0</v>
      </c>
      <c r="AA51" s="461">
        <v>0</v>
      </c>
      <c r="AB51" s="461">
        <v>0</v>
      </c>
      <c r="AC51" s="461">
        <v>0</v>
      </c>
      <c r="AD51" s="461">
        <v>0</v>
      </c>
      <c r="AE51" s="461">
        <v>0</v>
      </c>
      <c r="AF51" s="461">
        <v>0</v>
      </c>
      <c r="AG51" s="461">
        <v>0</v>
      </c>
      <c r="AH51" s="462">
        <v>8227800</v>
      </c>
      <c r="AI51" s="462">
        <v>30127.15</v>
      </c>
      <c r="AJ51" s="461">
        <v>0</v>
      </c>
      <c r="AK51" s="461">
        <v>0</v>
      </c>
      <c r="AL51" s="462">
        <v>139980.04</v>
      </c>
      <c r="AM51" s="462">
        <v>8397907.1899999995</v>
      </c>
      <c r="AN51" s="462">
        <v>8397907.1899999995</v>
      </c>
      <c r="AO51" s="458"/>
      <c r="AP51" s="458" t="s">
        <v>619</v>
      </c>
    </row>
    <row r="52" spans="1:42">
      <c r="A52" s="681" t="s">
        <v>23</v>
      </c>
      <c r="B52" s="681"/>
      <c r="C52" s="681"/>
      <c r="D52" s="681"/>
      <c r="E52" s="681"/>
      <c r="F52" s="463"/>
      <c r="G52" s="470">
        <v>1948175526.1900001</v>
      </c>
      <c r="H52" s="471">
        <v>3416632257.21</v>
      </c>
      <c r="I52" s="470">
        <v>736872068.63</v>
      </c>
      <c r="J52" s="470">
        <v>4586442658.9399996</v>
      </c>
      <c r="K52" s="470">
        <v>69436090.849999994</v>
      </c>
      <c r="L52" s="472">
        <v>0</v>
      </c>
      <c r="M52" s="470">
        <v>138097944.94999999</v>
      </c>
      <c r="N52" s="470">
        <v>10895656546.77</v>
      </c>
      <c r="O52" s="470">
        <v>5263504971.8400002</v>
      </c>
      <c r="P52" s="470">
        <v>39687167862.940002</v>
      </c>
      <c r="Q52" s="470">
        <v>74425455.079999998</v>
      </c>
      <c r="R52" s="470">
        <v>236507413.69999999</v>
      </c>
      <c r="S52" s="470">
        <v>34821990.18</v>
      </c>
      <c r="T52" s="470">
        <v>45296427693.739998</v>
      </c>
      <c r="U52" s="470">
        <v>56192084240.510002</v>
      </c>
      <c r="V52" s="470">
        <v>447439495.88</v>
      </c>
      <c r="W52" s="472">
        <v>0</v>
      </c>
      <c r="X52" s="470">
        <v>205782605.59</v>
      </c>
      <c r="Y52" s="472">
        <v>0</v>
      </c>
      <c r="Z52" s="470">
        <v>367786638.44</v>
      </c>
      <c r="AA52" s="470">
        <v>69512409.540000007</v>
      </c>
      <c r="AB52" s="470">
        <v>23923955960.330002</v>
      </c>
      <c r="AC52" s="470">
        <v>570532521.40999997</v>
      </c>
      <c r="AD52" s="472">
        <v>0</v>
      </c>
      <c r="AE52" s="470">
        <v>100873513.69</v>
      </c>
      <c r="AF52" s="470">
        <v>671406035.10000002</v>
      </c>
      <c r="AG52" s="470">
        <v>24595361995.43</v>
      </c>
      <c r="AH52" s="470">
        <v>26688274762</v>
      </c>
      <c r="AI52" s="470">
        <v>2592224354.1599998</v>
      </c>
      <c r="AJ52" s="470">
        <v>201888675.47</v>
      </c>
      <c r="AK52" s="472">
        <v>0</v>
      </c>
      <c r="AL52" s="470">
        <v>2114334453.45</v>
      </c>
      <c r="AM52" s="470">
        <v>31596722245.080002</v>
      </c>
      <c r="AN52" s="470">
        <v>56192084240.510002</v>
      </c>
      <c r="AO52" s="463"/>
      <c r="AP52" s="463"/>
    </row>
    <row r="53" spans="1:42">
      <c r="A53" s="473" t="s">
        <v>647</v>
      </c>
    </row>
  </sheetData>
  <mergeCells count="38">
    <mergeCell ref="AP1:AP2"/>
    <mergeCell ref="A52:E52"/>
    <mergeCell ref="AH1:AH2"/>
    <mergeCell ref="AI1:AI2"/>
    <mergeCell ref="AK1:AK2"/>
    <mergeCell ref="AL1:AL2"/>
    <mergeCell ref="AM1:AM2"/>
    <mergeCell ref="AN1:AN2"/>
    <mergeCell ref="AB1:AB2"/>
    <mergeCell ref="AC1:AC2"/>
    <mergeCell ref="AD1:AD2"/>
    <mergeCell ref="AE1:AE2"/>
    <mergeCell ref="AF1:AF2"/>
    <mergeCell ref="AG1:AG2"/>
    <mergeCell ref="U1:U2"/>
    <mergeCell ref="V1:V2"/>
    <mergeCell ref="W1:W2"/>
    <mergeCell ref="X1:X2"/>
    <mergeCell ref="Y1:Y2"/>
    <mergeCell ref="AA1:AA2"/>
    <mergeCell ref="N1:N2"/>
    <mergeCell ref="O1:O2"/>
    <mergeCell ref="P1:P2"/>
    <mergeCell ref="Q1:Q2"/>
    <mergeCell ref="S1:S2"/>
    <mergeCell ref="T1:T2"/>
    <mergeCell ref="M1:M2"/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K1:K2"/>
    <mergeCell ref="L1:L2"/>
  </mergeCells>
  <pageMargins left="0.31496062992125984" right="0.31496062992125984" top="0.35433070866141736" bottom="0.35433070866141736" header="0.31496062992125984" footer="0.31496062992125984"/>
  <pageSetup paperSize="9" scale="7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S52"/>
  <sheetViews>
    <sheetView topLeftCell="A10" workbookViewId="0">
      <selection activeCell="E16" sqref="E16"/>
    </sheetView>
  </sheetViews>
  <sheetFormatPr defaultColWidth="8.81640625" defaultRowHeight="14.5"/>
  <cols>
    <col min="1" max="1" width="8.90625" bestFit="1" customWidth="1"/>
    <col min="2" max="2" width="41.453125" customWidth="1"/>
    <col min="3" max="3" width="10.453125" bestFit="1" customWidth="1"/>
    <col min="4" max="10" width="0" hidden="1" customWidth="1"/>
    <col min="11" max="11" width="17.90625" customWidth="1"/>
    <col min="12" max="14" width="0" hidden="1" customWidth="1"/>
    <col min="15" max="15" width="18" customWidth="1"/>
    <col min="16" max="16" width="17.1796875" customWidth="1"/>
    <col min="17" max="19" width="0" hidden="1" customWidth="1"/>
    <col min="20" max="20" width="5.7265625" customWidth="1"/>
  </cols>
  <sheetData>
    <row r="1" spans="1:19">
      <c r="A1" s="425"/>
      <c r="B1" s="425"/>
      <c r="C1" s="425"/>
      <c r="D1" s="425"/>
      <c r="E1" s="425"/>
      <c r="F1" s="425"/>
      <c r="G1" s="425"/>
      <c r="H1" s="425"/>
      <c r="I1" s="425"/>
      <c r="J1" s="425"/>
      <c r="K1" s="425"/>
      <c r="L1" s="425"/>
      <c r="M1" s="425"/>
      <c r="N1" s="425"/>
      <c r="O1" s="425"/>
      <c r="P1" s="425"/>
      <c r="Q1" s="425"/>
      <c r="R1" s="425"/>
      <c r="S1" s="425"/>
    </row>
    <row r="2" spans="1:19" ht="84">
      <c r="A2" s="474" t="s">
        <v>428</v>
      </c>
      <c r="B2" s="474" t="s">
        <v>430</v>
      </c>
      <c r="C2" s="474" t="s">
        <v>572</v>
      </c>
      <c r="D2" s="475" t="s">
        <v>624</v>
      </c>
      <c r="E2" s="475" t="s">
        <v>625</v>
      </c>
      <c r="F2" s="475" t="s">
        <v>626</v>
      </c>
      <c r="G2" s="475" t="s">
        <v>627</v>
      </c>
      <c r="H2" s="475" t="s">
        <v>628</v>
      </c>
      <c r="I2" s="475" t="s">
        <v>629</v>
      </c>
      <c r="J2" s="475" t="s">
        <v>630</v>
      </c>
      <c r="K2" s="475" t="s">
        <v>631</v>
      </c>
      <c r="L2" s="476" t="s">
        <v>632</v>
      </c>
      <c r="M2" s="476" t="s">
        <v>633</v>
      </c>
      <c r="N2" s="476" t="s">
        <v>634</v>
      </c>
      <c r="O2" s="476" t="s">
        <v>635</v>
      </c>
      <c r="P2" s="474" t="s">
        <v>636</v>
      </c>
      <c r="Q2" s="474" t="s">
        <v>573</v>
      </c>
      <c r="R2" s="474" t="s">
        <v>637</v>
      </c>
      <c r="S2" s="474" t="s">
        <v>615</v>
      </c>
    </row>
    <row r="3" spans="1:19">
      <c r="A3" s="477">
        <v>6186</v>
      </c>
      <c r="B3" s="477" t="s">
        <v>616</v>
      </c>
      <c r="C3" s="478">
        <v>242188</v>
      </c>
      <c r="D3" s="479">
        <v>3859866.85</v>
      </c>
      <c r="E3" s="479">
        <v>1170.56</v>
      </c>
      <c r="F3" s="480">
        <v>0</v>
      </c>
      <c r="G3" s="479">
        <v>15275</v>
      </c>
      <c r="H3" s="480">
        <v>0</v>
      </c>
      <c r="I3" s="480">
        <v>0</v>
      </c>
      <c r="J3" s="479">
        <v>3060</v>
      </c>
      <c r="K3" s="479">
        <v>3879372.41</v>
      </c>
      <c r="L3" s="479">
        <v>1549457.24</v>
      </c>
      <c r="M3" s="480">
        <v>0</v>
      </c>
      <c r="N3" s="479">
        <v>124596</v>
      </c>
      <c r="O3" s="479">
        <v>1674053.24</v>
      </c>
      <c r="P3" s="479">
        <v>2205319.17</v>
      </c>
      <c r="Q3" s="477" t="s">
        <v>617</v>
      </c>
      <c r="R3" s="477">
        <v>20</v>
      </c>
      <c r="S3" s="477" t="s">
        <v>619</v>
      </c>
    </row>
    <row r="4" spans="1:19">
      <c r="A4" s="481">
        <v>16361</v>
      </c>
      <c r="B4" s="481" t="s">
        <v>620</v>
      </c>
      <c r="C4" s="482">
        <v>242247</v>
      </c>
      <c r="D4" s="483">
        <v>4085840.87</v>
      </c>
      <c r="E4" s="483">
        <v>15801.84</v>
      </c>
      <c r="F4" s="483">
        <v>985619.29</v>
      </c>
      <c r="G4" s="483">
        <v>731114.34</v>
      </c>
      <c r="H4" s="484">
        <v>0</v>
      </c>
      <c r="I4" s="483">
        <v>48200</v>
      </c>
      <c r="J4" s="483">
        <v>57510.68</v>
      </c>
      <c r="K4" s="483">
        <v>5924087.0199999996</v>
      </c>
      <c r="L4" s="484">
        <v>0</v>
      </c>
      <c r="M4" s="484">
        <v>0</v>
      </c>
      <c r="N4" s="483">
        <v>829978.25</v>
      </c>
      <c r="O4" s="483">
        <v>829978.25</v>
      </c>
      <c r="P4" s="483">
        <v>5094108.7699999996</v>
      </c>
      <c r="Q4" s="481" t="s">
        <v>617</v>
      </c>
      <c r="R4" s="481">
        <v>20</v>
      </c>
      <c r="S4" s="481" t="s">
        <v>619</v>
      </c>
    </row>
    <row r="5" spans="1:19">
      <c r="A5" s="477">
        <v>11455</v>
      </c>
      <c r="B5" s="477" t="s">
        <v>125</v>
      </c>
      <c r="C5" s="478">
        <v>242247</v>
      </c>
      <c r="D5" s="479">
        <v>2140742.2000000002</v>
      </c>
      <c r="E5" s="479">
        <v>221604.02</v>
      </c>
      <c r="F5" s="479">
        <v>812811.13</v>
      </c>
      <c r="G5" s="479">
        <v>53000</v>
      </c>
      <c r="H5" s="480">
        <v>0</v>
      </c>
      <c r="I5" s="480">
        <v>0</v>
      </c>
      <c r="J5" s="479">
        <v>122701.16</v>
      </c>
      <c r="K5" s="479">
        <v>3350858.51</v>
      </c>
      <c r="L5" s="479">
        <v>288078.42</v>
      </c>
      <c r="M5" s="479">
        <v>47153.67</v>
      </c>
      <c r="N5" s="479">
        <v>849512.06</v>
      </c>
      <c r="O5" s="479">
        <v>1184744.1499999999</v>
      </c>
      <c r="P5" s="479">
        <v>2166114.36</v>
      </c>
      <c r="Q5" s="477" t="s">
        <v>617</v>
      </c>
      <c r="R5" s="477">
        <v>20</v>
      </c>
      <c r="S5" s="477" t="s">
        <v>619</v>
      </c>
    </row>
    <row r="6" spans="1:19">
      <c r="A6" s="481">
        <v>19058</v>
      </c>
      <c r="B6" s="481" t="s">
        <v>146</v>
      </c>
      <c r="C6" s="482">
        <v>242338</v>
      </c>
      <c r="D6" s="483">
        <v>394399.26</v>
      </c>
      <c r="E6" s="483">
        <v>3783.06</v>
      </c>
      <c r="F6" s="484">
        <v>0</v>
      </c>
      <c r="G6" s="484">
        <v>0</v>
      </c>
      <c r="H6" s="484">
        <v>0</v>
      </c>
      <c r="I6" s="484">
        <v>0</v>
      </c>
      <c r="J6" s="483">
        <v>2000</v>
      </c>
      <c r="K6" s="483">
        <v>400182.32</v>
      </c>
      <c r="L6" s="484">
        <v>0</v>
      </c>
      <c r="M6" s="484">
        <v>0</v>
      </c>
      <c r="N6" s="483">
        <v>80616.5</v>
      </c>
      <c r="O6" s="483">
        <v>80616.5</v>
      </c>
      <c r="P6" s="483">
        <v>319565.82</v>
      </c>
      <c r="Q6" s="481" t="s">
        <v>617</v>
      </c>
      <c r="R6" s="481">
        <v>20</v>
      </c>
      <c r="S6" s="481" t="s">
        <v>619</v>
      </c>
    </row>
    <row r="7" spans="1:19">
      <c r="A7" s="477">
        <v>15895</v>
      </c>
      <c r="B7" s="477" t="s">
        <v>621</v>
      </c>
      <c r="C7" s="478">
        <v>242308</v>
      </c>
      <c r="D7" s="479">
        <v>4907803.6100000003</v>
      </c>
      <c r="E7" s="479">
        <v>71895.81</v>
      </c>
      <c r="F7" s="479">
        <v>155424.67000000001</v>
      </c>
      <c r="G7" s="479">
        <v>42426.5</v>
      </c>
      <c r="H7" s="480">
        <v>0</v>
      </c>
      <c r="I7" s="480">
        <v>0</v>
      </c>
      <c r="J7" s="479">
        <v>625062.81999999995</v>
      </c>
      <c r="K7" s="479">
        <v>5802613.4100000001</v>
      </c>
      <c r="L7" s="480">
        <v>0</v>
      </c>
      <c r="M7" s="480">
        <v>0</v>
      </c>
      <c r="N7" s="479">
        <v>1028552.39</v>
      </c>
      <c r="O7" s="479">
        <v>1028552.39</v>
      </c>
      <c r="P7" s="479">
        <v>4774061.0199999996</v>
      </c>
      <c r="Q7" s="477" t="s">
        <v>617</v>
      </c>
      <c r="R7" s="477">
        <v>20</v>
      </c>
      <c r="S7" s="477" t="s">
        <v>619</v>
      </c>
    </row>
    <row r="8" spans="1:19">
      <c r="A8" s="481">
        <v>17175</v>
      </c>
      <c r="B8" s="481" t="s">
        <v>138</v>
      </c>
      <c r="C8" s="482">
        <v>242308</v>
      </c>
      <c r="D8" s="483">
        <v>2583795.0099999998</v>
      </c>
      <c r="E8" s="483">
        <v>6711.92</v>
      </c>
      <c r="F8" s="484">
        <v>0</v>
      </c>
      <c r="G8" s="483">
        <v>1721.7</v>
      </c>
      <c r="H8" s="484">
        <v>0</v>
      </c>
      <c r="I8" s="484">
        <v>0</v>
      </c>
      <c r="J8" s="483">
        <v>10577.6</v>
      </c>
      <c r="K8" s="483">
        <v>2602806.23</v>
      </c>
      <c r="L8" s="483">
        <v>44921.39</v>
      </c>
      <c r="M8" s="483">
        <v>-960362.17</v>
      </c>
      <c r="N8" s="483">
        <v>1093249.54</v>
      </c>
      <c r="O8" s="483">
        <v>177808.76</v>
      </c>
      <c r="P8" s="483">
        <v>2424997.4700000002</v>
      </c>
      <c r="Q8" s="481" t="s">
        <v>617</v>
      </c>
      <c r="R8" s="481">
        <v>20</v>
      </c>
      <c r="S8" s="481" t="s">
        <v>619</v>
      </c>
    </row>
    <row r="9" spans="1:19">
      <c r="A9" s="477">
        <v>15901</v>
      </c>
      <c r="B9" s="477" t="s">
        <v>135</v>
      </c>
      <c r="C9" s="478">
        <v>242338</v>
      </c>
      <c r="D9" s="479">
        <v>6629797.9800000004</v>
      </c>
      <c r="E9" s="479">
        <v>14986.56</v>
      </c>
      <c r="F9" s="480">
        <v>0</v>
      </c>
      <c r="G9" s="480">
        <v>0</v>
      </c>
      <c r="H9" s="480">
        <v>0</v>
      </c>
      <c r="I9" s="480">
        <v>0</v>
      </c>
      <c r="J9" s="479">
        <v>604682.32999999996</v>
      </c>
      <c r="K9" s="479">
        <v>7249466.8700000001</v>
      </c>
      <c r="L9" s="479">
        <v>228399.09</v>
      </c>
      <c r="M9" s="479">
        <v>94701.65</v>
      </c>
      <c r="N9" s="479">
        <v>1020286.51</v>
      </c>
      <c r="O9" s="479">
        <v>1343387.25</v>
      </c>
      <c r="P9" s="479">
        <v>5906079.6200000001</v>
      </c>
      <c r="Q9" s="477" t="s">
        <v>617</v>
      </c>
      <c r="R9" s="477">
        <v>20</v>
      </c>
      <c r="S9" s="477" t="s">
        <v>619</v>
      </c>
    </row>
    <row r="10" spans="1:19">
      <c r="A10" s="481">
        <v>17130</v>
      </c>
      <c r="B10" s="481" t="s">
        <v>623</v>
      </c>
      <c r="C10" s="482">
        <v>242338</v>
      </c>
      <c r="D10" s="483">
        <v>1922697.4</v>
      </c>
      <c r="E10" s="483">
        <v>1561.46</v>
      </c>
      <c r="F10" s="484">
        <v>0</v>
      </c>
      <c r="G10" s="484">
        <v>0</v>
      </c>
      <c r="H10" s="484">
        <v>0</v>
      </c>
      <c r="I10" s="484">
        <v>0</v>
      </c>
      <c r="J10" s="483">
        <v>6222.3</v>
      </c>
      <c r="K10" s="483">
        <v>1930481.16</v>
      </c>
      <c r="L10" s="483">
        <v>126524.38</v>
      </c>
      <c r="M10" s="484">
        <v>0</v>
      </c>
      <c r="N10" s="483">
        <v>168060.78</v>
      </c>
      <c r="O10" s="483">
        <v>294585.15999999997</v>
      </c>
      <c r="P10" s="483">
        <v>1635896</v>
      </c>
      <c r="Q10" s="481" t="s">
        <v>617</v>
      </c>
      <c r="R10" s="481">
        <v>20</v>
      </c>
      <c r="S10" s="481" t="s">
        <v>619</v>
      </c>
    </row>
    <row r="11" spans="1:19">
      <c r="A11" s="477">
        <v>19673</v>
      </c>
      <c r="B11" s="477" t="s">
        <v>149</v>
      </c>
      <c r="C11" s="478">
        <v>242338</v>
      </c>
      <c r="D11" s="479">
        <v>206477</v>
      </c>
      <c r="E11" s="479">
        <v>8125.05</v>
      </c>
      <c r="F11" s="480">
        <v>0</v>
      </c>
      <c r="G11" s="480">
        <v>0</v>
      </c>
      <c r="H11" s="480">
        <v>0</v>
      </c>
      <c r="I11" s="480">
        <v>0</v>
      </c>
      <c r="J11" s="479">
        <v>4000</v>
      </c>
      <c r="K11" s="479">
        <v>218602.05</v>
      </c>
      <c r="L11" s="480">
        <v>0</v>
      </c>
      <c r="M11" s="480">
        <v>0</v>
      </c>
      <c r="N11" s="479">
        <v>20323.189999999999</v>
      </c>
      <c r="O11" s="479">
        <v>20323.189999999999</v>
      </c>
      <c r="P11" s="479">
        <v>198278.86</v>
      </c>
      <c r="Q11" s="477" t="s">
        <v>617</v>
      </c>
      <c r="R11" s="477">
        <v>20</v>
      </c>
      <c r="S11" s="477" t="s">
        <v>619</v>
      </c>
    </row>
    <row r="12" spans="1:19">
      <c r="A12" s="481">
        <v>8815</v>
      </c>
      <c r="B12" s="481" t="s">
        <v>112</v>
      </c>
      <c r="C12" s="482">
        <v>242400</v>
      </c>
      <c r="D12" s="483">
        <v>6978727.6299999999</v>
      </c>
      <c r="E12" s="483">
        <v>1884.2</v>
      </c>
      <c r="F12" s="483">
        <v>2154.65</v>
      </c>
      <c r="G12" s="483">
        <v>8901.82</v>
      </c>
      <c r="H12" s="484">
        <v>0</v>
      </c>
      <c r="I12" s="484">
        <v>0</v>
      </c>
      <c r="J12" s="484">
        <v>582.57000000000005</v>
      </c>
      <c r="K12" s="483">
        <v>6992250.8700000001</v>
      </c>
      <c r="L12" s="483">
        <v>682242.49</v>
      </c>
      <c r="M12" s="484">
        <v>0</v>
      </c>
      <c r="N12" s="483">
        <v>1528723.6</v>
      </c>
      <c r="O12" s="483">
        <v>2210966.09</v>
      </c>
      <c r="P12" s="483">
        <v>4781284.78</v>
      </c>
      <c r="Q12" s="481" t="s">
        <v>617</v>
      </c>
      <c r="R12" s="481">
        <v>20</v>
      </c>
      <c r="S12" s="481" t="s">
        <v>619</v>
      </c>
    </row>
    <row r="13" spans="1:19">
      <c r="A13" s="477">
        <v>5792</v>
      </c>
      <c r="B13" s="477" t="s">
        <v>123</v>
      </c>
      <c r="C13" s="478">
        <v>242400</v>
      </c>
      <c r="D13" s="479">
        <v>1675022.21</v>
      </c>
      <c r="E13" s="479">
        <v>1054.58</v>
      </c>
      <c r="F13" s="480">
        <v>0</v>
      </c>
      <c r="G13" s="480">
        <v>0</v>
      </c>
      <c r="H13" s="480">
        <v>0</v>
      </c>
      <c r="I13" s="480">
        <v>0</v>
      </c>
      <c r="J13" s="480">
        <v>320</v>
      </c>
      <c r="K13" s="479">
        <v>1676396.79</v>
      </c>
      <c r="L13" s="479">
        <v>24291.439999999999</v>
      </c>
      <c r="M13" s="480">
        <v>0</v>
      </c>
      <c r="N13" s="479">
        <v>26589</v>
      </c>
      <c r="O13" s="479">
        <v>50880.44</v>
      </c>
      <c r="P13" s="479">
        <v>1625516.35</v>
      </c>
      <c r="Q13" s="477" t="s">
        <v>617</v>
      </c>
      <c r="R13" s="477">
        <v>20</v>
      </c>
      <c r="S13" s="477" t="s">
        <v>619</v>
      </c>
    </row>
    <row r="14" spans="1:19">
      <c r="A14" s="481">
        <v>7799</v>
      </c>
      <c r="B14" s="481" t="s">
        <v>118</v>
      </c>
      <c r="C14" s="482">
        <v>242430</v>
      </c>
      <c r="D14" s="483">
        <v>72247604</v>
      </c>
      <c r="E14" s="483">
        <v>132627.10999999999</v>
      </c>
      <c r="F14" s="484">
        <v>0</v>
      </c>
      <c r="G14" s="483">
        <v>1456748.17</v>
      </c>
      <c r="H14" s="484">
        <v>0</v>
      </c>
      <c r="I14" s="484">
        <v>0</v>
      </c>
      <c r="J14" s="483">
        <v>110879</v>
      </c>
      <c r="K14" s="483">
        <v>73947858.280000001</v>
      </c>
      <c r="L14" s="483">
        <v>8102835.0700000003</v>
      </c>
      <c r="M14" s="484">
        <v>0</v>
      </c>
      <c r="N14" s="483">
        <v>8073695.9500000002</v>
      </c>
      <c r="O14" s="483">
        <v>16176531.02</v>
      </c>
      <c r="P14" s="483">
        <v>57771327.259999998</v>
      </c>
      <c r="Q14" s="481" t="s">
        <v>617</v>
      </c>
      <c r="R14" s="481">
        <v>20</v>
      </c>
      <c r="S14" s="481" t="s">
        <v>619</v>
      </c>
    </row>
    <row r="15" spans="1:19">
      <c r="A15" s="477">
        <v>8103</v>
      </c>
      <c r="B15" s="477" t="s">
        <v>111</v>
      </c>
      <c r="C15" s="478">
        <v>242430</v>
      </c>
      <c r="D15" s="479">
        <v>1918294.7</v>
      </c>
      <c r="E15" s="480">
        <v>953.23</v>
      </c>
      <c r="F15" s="480">
        <v>0</v>
      </c>
      <c r="G15" s="480">
        <v>329</v>
      </c>
      <c r="H15" s="480">
        <v>0</v>
      </c>
      <c r="I15" s="480">
        <v>0</v>
      </c>
      <c r="J15" s="479">
        <v>8325</v>
      </c>
      <c r="K15" s="479">
        <v>1927901.93</v>
      </c>
      <c r="L15" s="479">
        <v>92210.2</v>
      </c>
      <c r="M15" s="479">
        <v>11423.7</v>
      </c>
      <c r="N15" s="479">
        <v>28336.5</v>
      </c>
      <c r="O15" s="479">
        <v>131970.4</v>
      </c>
      <c r="P15" s="479">
        <v>1795931.53</v>
      </c>
      <c r="Q15" s="477" t="s">
        <v>617</v>
      </c>
      <c r="R15" s="477">
        <v>20</v>
      </c>
      <c r="S15" s="477" t="s">
        <v>619</v>
      </c>
    </row>
    <row r="16" spans="1:19">
      <c r="A16" s="481">
        <v>4532</v>
      </c>
      <c r="B16" s="481" t="s">
        <v>106</v>
      </c>
      <c r="C16" s="482">
        <v>242430</v>
      </c>
      <c r="D16" s="483">
        <v>91892635.200000003</v>
      </c>
      <c r="E16" s="483">
        <v>27446.92</v>
      </c>
      <c r="F16" s="484">
        <v>95.21</v>
      </c>
      <c r="G16" s="483">
        <v>1580.77</v>
      </c>
      <c r="H16" s="484">
        <v>0</v>
      </c>
      <c r="I16" s="484">
        <v>0</v>
      </c>
      <c r="J16" s="483">
        <v>33178.74</v>
      </c>
      <c r="K16" s="483">
        <v>91954936.840000004</v>
      </c>
      <c r="L16" s="483">
        <v>13190921.1</v>
      </c>
      <c r="M16" s="484">
        <v>0</v>
      </c>
      <c r="N16" s="483">
        <v>5318295.93</v>
      </c>
      <c r="O16" s="483">
        <v>18509217.030000001</v>
      </c>
      <c r="P16" s="483">
        <v>73445719.810000002</v>
      </c>
      <c r="Q16" s="481" t="s">
        <v>617</v>
      </c>
      <c r="R16" s="481">
        <v>20</v>
      </c>
      <c r="S16" s="481" t="s">
        <v>619</v>
      </c>
    </row>
    <row r="17" spans="1:19">
      <c r="A17" s="477">
        <v>8107</v>
      </c>
      <c r="B17" s="477" t="s">
        <v>105</v>
      </c>
      <c r="C17" s="478">
        <v>242430</v>
      </c>
      <c r="D17" s="479">
        <v>5465777.0700000003</v>
      </c>
      <c r="E17" s="479">
        <v>7154.03</v>
      </c>
      <c r="F17" s="480">
        <v>832.42</v>
      </c>
      <c r="G17" s="479">
        <v>9793.2099999999991</v>
      </c>
      <c r="H17" s="480">
        <v>0</v>
      </c>
      <c r="I17" s="480">
        <v>0</v>
      </c>
      <c r="J17" s="479">
        <v>2536</v>
      </c>
      <c r="K17" s="479">
        <v>5486092.7300000004</v>
      </c>
      <c r="L17" s="479">
        <v>89222.18</v>
      </c>
      <c r="M17" s="480">
        <v>0</v>
      </c>
      <c r="N17" s="479">
        <v>838505.78</v>
      </c>
      <c r="O17" s="479">
        <v>927727.96</v>
      </c>
      <c r="P17" s="479">
        <v>4558364.7699999996</v>
      </c>
      <c r="Q17" s="477" t="s">
        <v>617</v>
      </c>
      <c r="R17" s="477">
        <v>20</v>
      </c>
      <c r="S17" s="477" t="s">
        <v>619</v>
      </c>
    </row>
    <row r="18" spans="1:19">
      <c r="A18" s="481">
        <v>12482</v>
      </c>
      <c r="B18" s="481" t="s">
        <v>128</v>
      </c>
      <c r="C18" s="482">
        <v>242430</v>
      </c>
      <c r="D18" s="483">
        <v>18291383.41</v>
      </c>
      <c r="E18" s="483">
        <v>17046.18</v>
      </c>
      <c r="F18" s="483">
        <v>4332995.59</v>
      </c>
      <c r="G18" s="483">
        <v>544520.54</v>
      </c>
      <c r="H18" s="484">
        <v>0</v>
      </c>
      <c r="I18" s="484">
        <v>0</v>
      </c>
      <c r="J18" s="483">
        <v>15657.1</v>
      </c>
      <c r="K18" s="483">
        <v>23201602.82</v>
      </c>
      <c r="L18" s="483">
        <v>1885803.73</v>
      </c>
      <c r="M18" s="483">
        <v>85593.76</v>
      </c>
      <c r="N18" s="483">
        <v>1330291.01</v>
      </c>
      <c r="O18" s="483">
        <v>3301688.5</v>
      </c>
      <c r="P18" s="483">
        <v>19899914.32</v>
      </c>
      <c r="Q18" s="481" t="s">
        <v>617</v>
      </c>
      <c r="R18" s="481">
        <v>20</v>
      </c>
      <c r="S18" s="481" t="s">
        <v>619</v>
      </c>
    </row>
    <row r="19" spans="1:19">
      <c r="A19" s="477">
        <v>5475</v>
      </c>
      <c r="B19" s="477" t="s">
        <v>114</v>
      </c>
      <c r="C19" s="478">
        <v>242430</v>
      </c>
      <c r="D19" s="479">
        <v>375975905.11000001</v>
      </c>
      <c r="E19" s="479">
        <v>477115.28</v>
      </c>
      <c r="F19" s="479">
        <v>11676660.24</v>
      </c>
      <c r="G19" s="479">
        <v>16435563.09</v>
      </c>
      <c r="H19" s="480">
        <v>0</v>
      </c>
      <c r="I19" s="480">
        <v>0</v>
      </c>
      <c r="J19" s="479">
        <v>82270.509999999995</v>
      </c>
      <c r="K19" s="479">
        <v>404647514.23000002</v>
      </c>
      <c r="L19" s="479">
        <v>119026674.34999999</v>
      </c>
      <c r="M19" s="479">
        <v>2940673.93</v>
      </c>
      <c r="N19" s="479">
        <v>18818118.039999999</v>
      </c>
      <c r="O19" s="479">
        <v>140785466.31999999</v>
      </c>
      <c r="P19" s="479">
        <v>263862047.91</v>
      </c>
      <c r="Q19" s="477" t="s">
        <v>617</v>
      </c>
      <c r="R19" s="477">
        <v>20</v>
      </c>
      <c r="S19" s="477" t="s">
        <v>619</v>
      </c>
    </row>
    <row r="20" spans="1:19">
      <c r="A20" s="481">
        <v>8746</v>
      </c>
      <c r="B20" s="481" t="s">
        <v>108</v>
      </c>
      <c r="C20" s="482">
        <v>242430</v>
      </c>
      <c r="D20" s="483">
        <v>4437856.25</v>
      </c>
      <c r="E20" s="484">
        <v>489.92</v>
      </c>
      <c r="F20" s="484">
        <v>0</v>
      </c>
      <c r="G20" s="483">
        <v>6669.72</v>
      </c>
      <c r="H20" s="484">
        <v>0</v>
      </c>
      <c r="I20" s="484">
        <v>0</v>
      </c>
      <c r="J20" s="484">
        <v>906.1</v>
      </c>
      <c r="K20" s="483">
        <v>4445921.99</v>
      </c>
      <c r="L20" s="483">
        <v>225613.39</v>
      </c>
      <c r="M20" s="484">
        <v>0</v>
      </c>
      <c r="N20" s="483">
        <v>667699.56000000006</v>
      </c>
      <c r="O20" s="483">
        <v>893312.95</v>
      </c>
      <c r="P20" s="483">
        <v>3552609.04</v>
      </c>
      <c r="Q20" s="481" t="s">
        <v>617</v>
      </c>
      <c r="R20" s="481">
        <v>20</v>
      </c>
      <c r="S20" s="481" t="s">
        <v>619</v>
      </c>
    </row>
    <row r="21" spans="1:19">
      <c r="A21" s="477">
        <v>9223</v>
      </c>
      <c r="B21" s="477" t="s">
        <v>638</v>
      </c>
      <c r="C21" s="478">
        <v>242430</v>
      </c>
      <c r="D21" s="479">
        <v>2601968.9900000002</v>
      </c>
      <c r="E21" s="479">
        <v>2301.79</v>
      </c>
      <c r="F21" s="480">
        <v>0</v>
      </c>
      <c r="G21" s="479">
        <v>44561.51</v>
      </c>
      <c r="H21" s="480">
        <v>0</v>
      </c>
      <c r="I21" s="480">
        <v>0</v>
      </c>
      <c r="J21" s="479">
        <v>2816.7</v>
      </c>
      <c r="K21" s="479">
        <v>2651648.9900000002</v>
      </c>
      <c r="L21" s="479">
        <v>420119.49</v>
      </c>
      <c r="M21" s="480">
        <v>0</v>
      </c>
      <c r="N21" s="479">
        <v>119916.83</v>
      </c>
      <c r="O21" s="479">
        <v>540036.31999999995</v>
      </c>
      <c r="P21" s="479">
        <v>2111612.67</v>
      </c>
      <c r="Q21" s="477" t="s">
        <v>617</v>
      </c>
      <c r="R21" s="477">
        <v>20</v>
      </c>
      <c r="S21" s="477" t="s">
        <v>619</v>
      </c>
    </row>
    <row r="22" spans="1:19">
      <c r="A22" s="481">
        <v>10721</v>
      </c>
      <c r="B22" s="481" t="s">
        <v>117</v>
      </c>
      <c r="C22" s="482">
        <v>242400</v>
      </c>
      <c r="D22" s="483">
        <v>3255149.3</v>
      </c>
      <c r="E22" s="483">
        <v>1324.27</v>
      </c>
      <c r="F22" s="484">
        <v>0</v>
      </c>
      <c r="G22" s="484">
        <v>0</v>
      </c>
      <c r="H22" s="484">
        <v>0</v>
      </c>
      <c r="I22" s="484">
        <v>0</v>
      </c>
      <c r="J22" s="484">
        <v>820</v>
      </c>
      <c r="K22" s="483">
        <v>3257293.57</v>
      </c>
      <c r="L22" s="483">
        <v>808266.39</v>
      </c>
      <c r="M22" s="483">
        <v>-5500</v>
      </c>
      <c r="N22" s="483">
        <v>123704.32000000001</v>
      </c>
      <c r="O22" s="483">
        <v>926470.71</v>
      </c>
      <c r="P22" s="483">
        <v>2330822.86</v>
      </c>
      <c r="Q22" s="481" t="s">
        <v>617</v>
      </c>
      <c r="R22" s="481">
        <v>20</v>
      </c>
      <c r="S22" s="481" t="s">
        <v>619</v>
      </c>
    </row>
    <row r="23" spans="1:19">
      <c r="A23" s="477">
        <v>12405</v>
      </c>
      <c r="B23" s="477" t="s">
        <v>639</v>
      </c>
      <c r="C23" s="478">
        <v>242430</v>
      </c>
      <c r="D23" s="479">
        <v>303566.99</v>
      </c>
      <c r="E23" s="479">
        <v>1564.96</v>
      </c>
      <c r="F23" s="480">
        <v>0</v>
      </c>
      <c r="G23" s="480">
        <v>0</v>
      </c>
      <c r="H23" s="480">
        <v>0</v>
      </c>
      <c r="I23" s="480">
        <v>0</v>
      </c>
      <c r="J23" s="480">
        <v>400.89</v>
      </c>
      <c r="K23" s="479">
        <v>305532.84000000003</v>
      </c>
      <c r="L23" s="480">
        <v>0</v>
      </c>
      <c r="M23" s="480">
        <v>0</v>
      </c>
      <c r="N23" s="479">
        <v>11982.2</v>
      </c>
      <c r="O23" s="479">
        <v>11982.2</v>
      </c>
      <c r="P23" s="479">
        <v>293550.64</v>
      </c>
      <c r="Q23" s="477" t="s">
        <v>617</v>
      </c>
      <c r="R23" s="477">
        <v>20</v>
      </c>
      <c r="S23" s="477" t="s">
        <v>619</v>
      </c>
    </row>
    <row r="24" spans="1:19">
      <c r="A24" s="481">
        <v>18059</v>
      </c>
      <c r="B24" s="481" t="s">
        <v>143</v>
      </c>
      <c r="C24" s="482">
        <v>242430</v>
      </c>
      <c r="D24" s="483">
        <v>1271847.6200000001</v>
      </c>
      <c r="E24" s="483">
        <v>21967.98</v>
      </c>
      <c r="F24" s="484">
        <v>0</v>
      </c>
      <c r="G24" s="484">
        <v>0</v>
      </c>
      <c r="H24" s="484">
        <v>0</v>
      </c>
      <c r="I24" s="484">
        <v>0</v>
      </c>
      <c r="J24" s="483">
        <v>122327.76</v>
      </c>
      <c r="K24" s="483">
        <v>1416143.36</v>
      </c>
      <c r="L24" s="484">
        <v>0</v>
      </c>
      <c r="M24" s="484">
        <v>0</v>
      </c>
      <c r="N24" s="483">
        <v>97241.17</v>
      </c>
      <c r="O24" s="483">
        <v>97241.17</v>
      </c>
      <c r="P24" s="483">
        <v>1318902.19</v>
      </c>
      <c r="Q24" s="481" t="s">
        <v>617</v>
      </c>
      <c r="R24" s="481">
        <v>20</v>
      </c>
      <c r="S24" s="481" t="s">
        <v>619</v>
      </c>
    </row>
    <row r="25" spans="1:19">
      <c r="A25" s="477">
        <v>8036</v>
      </c>
      <c r="B25" s="477" t="s">
        <v>109</v>
      </c>
      <c r="C25" s="478">
        <v>242430</v>
      </c>
      <c r="D25" s="479">
        <v>546167664.69000006</v>
      </c>
      <c r="E25" s="479">
        <v>69735.14</v>
      </c>
      <c r="F25" s="479">
        <v>760164.39</v>
      </c>
      <c r="G25" s="479">
        <v>6089299.5800000001</v>
      </c>
      <c r="H25" s="480">
        <v>0</v>
      </c>
      <c r="I25" s="480">
        <v>0</v>
      </c>
      <c r="J25" s="479">
        <v>1547370.67</v>
      </c>
      <c r="K25" s="479">
        <v>554634234.47000003</v>
      </c>
      <c r="L25" s="479">
        <v>181656805.19999999</v>
      </c>
      <c r="M25" s="479">
        <v>182378.4</v>
      </c>
      <c r="N25" s="479">
        <v>19320554.039999999</v>
      </c>
      <c r="O25" s="479">
        <v>201159737.63999999</v>
      </c>
      <c r="P25" s="479">
        <v>353474496.82999998</v>
      </c>
      <c r="Q25" s="477" t="s">
        <v>617</v>
      </c>
      <c r="R25" s="477">
        <v>20</v>
      </c>
      <c r="S25" s="477" t="s">
        <v>619</v>
      </c>
    </row>
    <row r="26" spans="1:19">
      <c r="A26" s="481">
        <v>17607</v>
      </c>
      <c r="B26" s="481" t="s">
        <v>141</v>
      </c>
      <c r="C26" s="482">
        <v>242461</v>
      </c>
      <c r="D26" s="483">
        <v>1572527.15</v>
      </c>
      <c r="E26" s="483">
        <v>4656.04</v>
      </c>
      <c r="F26" s="483">
        <v>145814.85</v>
      </c>
      <c r="G26" s="483">
        <v>53145.21</v>
      </c>
      <c r="H26" s="484">
        <v>0</v>
      </c>
      <c r="I26" s="484">
        <v>0</v>
      </c>
      <c r="J26" s="483">
        <v>43449.13</v>
      </c>
      <c r="K26" s="483">
        <v>1819592.38</v>
      </c>
      <c r="L26" s="484">
        <v>0</v>
      </c>
      <c r="M26" s="484">
        <v>0</v>
      </c>
      <c r="N26" s="483">
        <v>136377.9</v>
      </c>
      <c r="O26" s="483">
        <v>136377.9</v>
      </c>
      <c r="P26" s="483">
        <v>1683214.48</v>
      </c>
      <c r="Q26" s="481" t="s">
        <v>617</v>
      </c>
      <c r="R26" s="481">
        <v>20</v>
      </c>
      <c r="S26" s="481" t="s">
        <v>619</v>
      </c>
    </row>
    <row r="27" spans="1:19">
      <c r="A27" s="477">
        <v>8446</v>
      </c>
      <c r="B27" s="477" t="s">
        <v>119</v>
      </c>
      <c r="C27" s="478">
        <v>242522</v>
      </c>
      <c r="D27" s="479">
        <v>37891570</v>
      </c>
      <c r="E27" s="479">
        <v>61173.919999999998</v>
      </c>
      <c r="F27" s="479">
        <v>13467874.65</v>
      </c>
      <c r="G27" s="479">
        <v>68442801.180000007</v>
      </c>
      <c r="H27" s="480">
        <v>0</v>
      </c>
      <c r="I27" s="480">
        <v>0</v>
      </c>
      <c r="J27" s="479">
        <v>301680</v>
      </c>
      <c r="K27" s="479">
        <v>120165099.75</v>
      </c>
      <c r="L27" s="479">
        <v>44348013.880000003</v>
      </c>
      <c r="M27" s="480">
        <v>0</v>
      </c>
      <c r="N27" s="479">
        <v>16773663.289999999</v>
      </c>
      <c r="O27" s="479">
        <v>61121677.170000002</v>
      </c>
      <c r="P27" s="479">
        <v>59043422.579999998</v>
      </c>
      <c r="Q27" s="477" t="s">
        <v>617</v>
      </c>
      <c r="R27" s="477">
        <v>20</v>
      </c>
      <c r="S27" s="477" t="s">
        <v>619</v>
      </c>
    </row>
    <row r="28" spans="1:19">
      <c r="A28" s="481">
        <v>15508</v>
      </c>
      <c r="B28" s="481" t="s">
        <v>132</v>
      </c>
      <c r="C28" s="482">
        <v>242461</v>
      </c>
      <c r="D28" s="483">
        <v>735351</v>
      </c>
      <c r="E28" s="483">
        <v>107807.57</v>
      </c>
      <c r="F28" s="484">
        <v>0</v>
      </c>
      <c r="G28" s="484">
        <v>0</v>
      </c>
      <c r="H28" s="484">
        <v>0</v>
      </c>
      <c r="I28" s="484">
        <v>0</v>
      </c>
      <c r="J28" s="483">
        <v>280186.39</v>
      </c>
      <c r="K28" s="483">
        <v>1123344.96</v>
      </c>
      <c r="L28" s="484">
        <v>0</v>
      </c>
      <c r="M28" s="484">
        <v>0</v>
      </c>
      <c r="N28" s="483">
        <v>370242.16</v>
      </c>
      <c r="O28" s="483">
        <v>370242.16</v>
      </c>
      <c r="P28" s="483">
        <v>753102.8</v>
      </c>
      <c r="Q28" s="481" t="s">
        <v>617</v>
      </c>
      <c r="R28" s="481">
        <v>20</v>
      </c>
      <c r="S28" s="481" t="s">
        <v>619</v>
      </c>
    </row>
    <row r="29" spans="1:19">
      <c r="A29" s="477">
        <v>18901</v>
      </c>
      <c r="B29" s="477" t="s">
        <v>145</v>
      </c>
      <c r="C29" s="478">
        <v>242522</v>
      </c>
      <c r="D29" s="479">
        <v>114125.84</v>
      </c>
      <c r="E29" s="480">
        <v>174.98</v>
      </c>
      <c r="F29" s="480">
        <v>0</v>
      </c>
      <c r="G29" s="480">
        <v>0</v>
      </c>
      <c r="H29" s="480">
        <v>0</v>
      </c>
      <c r="I29" s="480">
        <v>0</v>
      </c>
      <c r="J29" s="479">
        <v>2003.64</v>
      </c>
      <c r="K29" s="479">
        <v>116304.46</v>
      </c>
      <c r="L29" s="479">
        <v>3435.5</v>
      </c>
      <c r="M29" s="480">
        <v>0</v>
      </c>
      <c r="N29" s="479">
        <v>21789.25</v>
      </c>
      <c r="O29" s="479">
        <v>25224.75</v>
      </c>
      <c r="P29" s="479">
        <v>91079.71</v>
      </c>
      <c r="Q29" s="477" t="s">
        <v>617</v>
      </c>
      <c r="R29" s="477">
        <v>20</v>
      </c>
      <c r="S29" s="477" t="s">
        <v>619</v>
      </c>
    </row>
    <row r="30" spans="1:19">
      <c r="A30" s="481">
        <v>138</v>
      </c>
      <c r="B30" s="481" t="s">
        <v>104</v>
      </c>
      <c r="C30" s="482">
        <v>242491</v>
      </c>
      <c r="D30" s="483">
        <v>559968142.54999995</v>
      </c>
      <c r="E30" s="483">
        <v>285075.44</v>
      </c>
      <c r="F30" s="483">
        <v>30456043.25</v>
      </c>
      <c r="G30" s="483">
        <v>263966.55</v>
      </c>
      <c r="H30" s="484">
        <v>0</v>
      </c>
      <c r="I30" s="484">
        <v>0</v>
      </c>
      <c r="J30" s="483">
        <v>12941581.65</v>
      </c>
      <c r="K30" s="483">
        <v>603914809.44000006</v>
      </c>
      <c r="L30" s="483">
        <v>108945246.62</v>
      </c>
      <c r="M30" s="483">
        <v>-6353939.6500000004</v>
      </c>
      <c r="N30" s="483">
        <v>69762054.549999997</v>
      </c>
      <c r="O30" s="483">
        <v>172353361.52000001</v>
      </c>
      <c r="P30" s="483">
        <v>431561447.92000002</v>
      </c>
      <c r="Q30" s="481" t="s">
        <v>617</v>
      </c>
      <c r="R30" s="481">
        <v>20</v>
      </c>
      <c r="S30" s="481" t="s">
        <v>619</v>
      </c>
    </row>
    <row r="31" spans="1:19">
      <c r="A31" s="477">
        <v>8237</v>
      </c>
      <c r="B31" s="477" t="s">
        <v>122</v>
      </c>
      <c r="C31" s="478">
        <v>242430</v>
      </c>
      <c r="D31" s="479">
        <v>237677770.65000001</v>
      </c>
      <c r="E31" s="479">
        <v>189226.94</v>
      </c>
      <c r="F31" s="479">
        <v>50977458.840000004</v>
      </c>
      <c r="G31" s="479">
        <v>43807223.280000001</v>
      </c>
      <c r="H31" s="480">
        <v>0</v>
      </c>
      <c r="I31" s="480">
        <v>0</v>
      </c>
      <c r="J31" s="479">
        <v>1160633.1200000001</v>
      </c>
      <c r="K31" s="479">
        <v>333812312.82999998</v>
      </c>
      <c r="L31" s="479">
        <v>57304322.57</v>
      </c>
      <c r="M31" s="480">
        <v>0</v>
      </c>
      <c r="N31" s="479">
        <v>20297356.800000001</v>
      </c>
      <c r="O31" s="479">
        <v>77601679.370000005</v>
      </c>
      <c r="P31" s="479">
        <v>256210633.46000001</v>
      </c>
      <c r="Q31" s="477" t="s">
        <v>617</v>
      </c>
      <c r="R31" s="477">
        <v>20</v>
      </c>
      <c r="S31" s="477" t="s">
        <v>619</v>
      </c>
    </row>
    <row r="32" spans="1:19">
      <c r="A32" s="481">
        <v>4082</v>
      </c>
      <c r="B32" s="481" t="s">
        <v>116</v>
      </c>
      <c r="C32" s="482">
        <v>242430</v>
      </c>
      <c r="D32" s="483">
        <v>243822432.88999999</v>
      </c>
      <c r="E32" s="483">
        <v>42632.69</v>
      </c>
      <c r="F32" s="483">
        <v>76739.75</v>
      </c>
      <c r="G32" s="483">
        <v>413754.74</v>
      </c>
      <c r="H32" s="484">
        <v>0</v>
      </c>
      <c r="I32" s="484">
        <v>0</v>
      </c>
      <c r="J32" s="483">
        <v>218470.07</v>
      </c>
      <c r="K32" s="483">
        <v>244574030.13999999</v>
      </c>
      <c r="L32" s="483">
        <v>87304376.030000001</v>
      </c>
      <c r="M32" s="483">
        <v>-428124.45</v>
      </c>
      <c r="N32" s="483">
        <v>12006697.470000001</v>
      </c>
      <c r="O32" s="483">
        <v>98882949.049999997</v>
      </c>
      <c r="P32" s="483">
        <v>145691081.09</v>
      </c>
      <c r="Q32" s="481" t="s">
        <v>617</v>
      </c>
      <c r="R32" s="481">
        <v>20</v>
      </c>
      <c r="S32" s="481" t="s">
        <v>619</v>
      </c>
    </row>
    <row r="33" spans="1:19">
      <c r="A33" s="477">
        <v>7458</v>
      </c>
      <c r="B33" s="477" t="s">
        <v>120</v>
      </c>
      <c r="C33" s="478">
        <v>242522</v>
      </c>
      <c r="D33" s="479">
        <v>6810103</v>
      </c>
      <c r="E33" s="479">
        <v>11383.62</v>
      </c>
      <c r="F33" s="479">
        <v>525441.36</v>
      </c>
      <c r="G33" s="479">
        <v>6377.42</v>
      </c>
      <c r="H33" s="480">
        <v>0</v>
      </c>
      <c r="I33" s="480">
        <v>0</v>
      </c>
      <c r="J33" s="479">
        <v>25475</v>
      </c>
      <c r="K33" s="479">
        <v>7378780.4000000004</v>
      </c>
      <c r="L33" s="480">
        <v>0</v>
      </c>
      <c r="M33" s="479">
        <v>-171029</v>
      </c>
      <c r="N33" s="479">
        <v>693953.6</v>
      </c>
      <c r="O33" s="479">
        <v>522924.6</v>
      </c>
      <c r="P33" s="479">
        <v>6855855.7999999998</v>
      </c>
      <c r="Q33" s="477" t="s">
        <v>617</v>
      </c>
      <c r="R33" s="477">
        <v>20</v>
      </c>
      <c r="S33" s="477" t="s">
        <v>619</v>
      </c>
    </row>
    <row r="34" spans="1:19">
      <c r="A34" s="481">
        <v>9040</v>
      </c>
      <c r="B34" s="481" t="s">
        <v>640</v>
      </c>
      <c r="C34" s="482">
        <v>242430</v>
      </c>
      <c r="D34" s="483">
        <v>214572006.16</v>
      </c>
      <c r="E34" s="483">
        <v>160067.13</v>
      </c>
      <c r="F34" s="483">
        <v>1736095.87</v>
      </c>
      <c r="G34" s="483">
        <v>1836356.65</v>
      </c>
      <c r="H34" s="484">
        <v>0</v>
      </c>
      <c r="I34" s="484">
        <v>0</v>
      </c>
      <c r="J34" s="483">
        <v>337018.78</v>
      </c>
      <c r="K34" s="483">
        <v>218641544.59</v>
      </c>
      <c r="L34" s="483">
        <v>69916289.129999995</v>
      </c>
      <c r="M34" s="483">
        <v>-78294.7</v>
      </c>
      <c r="N34" s="483">
        <v>11336741.51</v>
      </c>
      <c r="O34" s="483">
        <v>81174735.939999998</v>
      </c>
      <c r="P34" s="483">
        <v>137466808.65000001</v>
      </c>
      <c r="Q34" s="481" t="s">
        <v>617</v>
      </c>
      <c r="R34" s="481">
        <v>20</v>
      </c>
      <c r="S34" s="481" t="s">
        <v>619</v>
      </c>
    </row>
    <row r="35" spans="1:19">
      <c r="A35" s="477">
        <v>12226</v>
      </c>
      <c r="B35" s="477" t="s">
        <v>641</v>
      </c>
      <c r="C35" s="478">
        <v>242522</v>
      </c>
      <c r="D35" s="479">
        <v>11518996</v>
      </c>
      <c r="E35" s="479">
        <v>48825.22</v>
      </c>
      <c r="F35" s="479">
        <v>483377.97</v>
      </c>
      <c r="G35" s="479">
        <v>57821.98</v>
      </c>
      <c r="H35" s="480">
        <v>0</v>
      </c>
      <c r="I35" s="480">
        <v>0</v>
      </c>
      <c r="J35" s="479">
        <v>436683.11</v>
      </c>
      <c r="K35" s="479">
        <v>12545704.279999999</v>
      </c>
      <c r="L35" s="479">
        <v>1510787.11</v>
      </c>
      <c r="M35" s="480">
        <v>0</v>
      </c>
      <c r="N35" s="479">
        <v>2101169.4300000002</v>
      </c>
      <c r="O35" s="479">
        <v>3611956.54</v>
      </c>
      <c r="P35" s="479">
        <v>8933747.7400000002</v>
      </c>
      <c r="Q35" s="477" t="s">
        <v>617</v>
      </c>
      <c r="R35" s="477">
        <v>20</v>
      </c>
      <c r="S35" s="477" t="s">
        <v>619</v>
      </c>
    </row>
    <row r="36" spans="1:19">
      <c r="A36" s="481">
        <v>16020</v>
      </c>
      <c r="B36" s="481" t="s">
        <v>642</v>
      </c>
      <c r="C36" s="482">
        <v>242522</v>
      </c>
      <c r="D36" s="483">
        <v>1020674.96</v>
      </c>
      <c r="E36" s="483">
        <v>35500.019999999997</v>
      </c>
      <c r="F36" s="483">
        <v>4831.68</v>
      </c>
      <c r="G36" s="483">
        <v>26572.6</v>
      </c>
      <c r="H36" s="484">
        <v>0</v>
      </c>
      <c r="I36" s="484">
        <v>0</v>
      </c>
      <c r="J36" s="483">
        <v>36593</v>
      </c>
      <c r="K36" s="483">
        <v>1124172.26</v>
      </c>
      <c r="L36" s="484">
        <v>0</v>
      </c>
      <c r="M36" s="484">
        <v>0</v>
      </c>
      <c r="N36" s="483">
        <v>143980.78</v>
      </c>
      <c r="O36" s="483">
        <v>143980.78</v>
      </c>
      <c r="P36" s="483">
        <v>980191.48</v>
      </c>
      <c r="Q36" s="481" t="s">
        <v>617</v>
      </c>
      <c r="R36" s="481">
        <v>20</v>
      </c>
      <c r="S36" s="481" t="s">
        <v>619</v>
      </c>
    </row>
    <row r="37" spans="1:19">
      <c r="A37" s="477">
        <v>17601</v>
      </c>
      <c r="B37" s="477" t="s">
        <v>140</v>
      </c>
      <c r="C37" s="478">
        <v>242522</v>
      </c>
      <c r="D37" s="479">
        <v>2213109.5299999998</v>
      </c>
      <c r="E37" s="479">
        <v>3485.25</v>
      </c>
      <c r="F37" s="479">
        <v>209802.77</v>
      </c>
      <c r="G37" s="479">
        <v>2011.31</v>
      </c>
      <c r="H37" s="480">
        <v>0</v>
      </c>
      <c r="I37" s="480">
        <v>0</v>
      </c>
      <c r="J37" s="479">
        <v>9464.4599999999991</v>
      </c>
      <c r="K37" s="479">
        <v>2437873.3199999998</v>
      </c>
      <c r="L37" s="480">
        <v>0</v>
      </c>
      <c r="M37" s="480">
        <v>0</v>
      </c>
      <c r="N37" s="479">
        <v>276151.78999999998</v>
      </c>
      <c r="O37" s="479">
        <v>276151.78999999998</v>
      </c>
      <c r="P37" s="479">
        <v>2161721.5299999998</v>
      </c>
      <c r="Q37" s="477" t="s">
        <v>617</v>
      </c>
      <c r="R37" s="477">
        <v>20</v>
      </c>
      <c r="S37" s="477" t="s">
        <v>619</v>
      </c>
    </row>
    <row r="38" spans="1:19">
      <c r="A38" s="481">
        <v>13597</v>
      </c>
      <c r="B38" s="481" t="s">
        <v>131</v>
      </c>
      <c r="C38" s="482">
        <v>242522</v>
      </c>
      <c r="D38" s="483">
        <v>12562540.640000001</v>
      </c>
      <c r="E38" s="483">
        <v>13526.44</v>
      </c>
      <c r="F38" s="483">
        <v>2508890.65</v>
      </c>
      <c r="G38" s="483">
        <v>3058088.79</v>
      </c>
      <c r="H38" s="484">
        <v>0</v>
      </c>
      <c r="I38" s="484">
        <v>0</v>
      </c>
      <c r="J38" s="483">
        <v>74006.55</v>
      </c>
      <c r="K38" s="483">
        <v>18217053.07</v>
      </c>
      <c r="L38" s="483">
        <v>366491.75</v>
      </c>
      <c r="M38" s="484">
        <v>0</v>
      </c>
      <c r="N38" s="483">
        <v>2462168.77</v>
      </c>
      <c r="O38" s="483">
        <v>2828660.52</v>
      </c>
      <c r="P38" s="483">
        <v>15388392.550000001</v>
      </c>
      <c r="Q38" s="481" t="s">
        <v>617</v>
      </c>
      <c r="R38" s="481">
        <v>20</v>
      </c>
      <c r="S38" s="481" t="s">
        <v>619</v>
      </c>
    </row>
    <row r="39" spans="1:19">
      <c r="A39" s="477">
        <v>4456</v>
      </c>
      <c r="B39" s="477" t="s">
        <v>107</v>
      </c>
      <c r="C39" s="478">
        <v>242522</v>
      </c>
      <c r="D39" s="479">
        <v>2510858.2999999998</v>
      </c>
      <c r="E39" s="479">
        <v>3693</v>
      </c>
      <c r="F39" s="480">
        <v>645.20000000000005</v>
      </c>
      <c r="G39" s="479">
        <v>4039.04</v>
      </c>
      <c r="H39" s="480">
        <v>0</v>
      </c>
      <c r="I39" s="480">
        <v>0</v>
      </c>
      <c r="J39" s="479">
        <v>37217.26</v>
      </c>
      <c r="K39" s="479">
        <v>2556452.7999999998</v>
      </c>
      <c r="L39" s="479">
        <v>100977.60000000001</v>
      </c>
      <c r="M39" s="480">
        <v>0</v>
      </c>
      <c r="N39" s="479">
        <v>353238.84</v>
      </c>
      <c r="O39" s="479">
        <v>454216.44</v>
      </c>
      <c r="P39" s="479">
        <v>2102236.36</v>
      </c>
      <c r="Q39" s="477" t="s">
        <v>617</v>
      </c>
      <c r="R39" s="477">
        <v>20</v>
      </c>
      <c r="S39" s="477" t="s">
        <v>619</v>
      </c>
    </row>
    <row r="40" spans="1:19">
      <c r="A40" s="481">
        <v>19015</v>
      </c>
      <c r="B40" s="481" t="s">
        <v>643</v>
      </c>
      <c r="C40" s="482">
        <v>242522</v>
      </c>
      <c r="D40" s="483">
        <v>505835.1</v>
      </c>
      <c r="E40" s="484">
        <v>688.97</v>
      </c>
      <c r="F40" s="484">
        <v>0</v>
      </c>
      <c r="G40" s="484">
        <v>0</v>
      </c>
      <c r="H40" s="484">
        <v>0</v>
      </c>
      <c r="I40" s="484">
        <v>0</v>
      </c>
      <c r="J40" s="483">
        <v>2700</v>
      </c>
      <c r="K40" s="483">
        <v>509224.07</v>
      </c>
      <c r="L40" s="484">
        <v>0</v>
      </c>
      <c r="M40" s="484">
        <v>0</v>
      </c>
      <c r="N40" s="483">
        <v>23320</v>
      </c>
      <c r="O40" s="483">
        <v>23320</v>
      </c>
      <c r="P40" s="483">
        <v>485904.07</v>
      </c>
      <c r="Q40" s="481" t="s">
        <v>617</v>
      </c>
      <c r="R40" s="481">
        <v>20</v>
      </c>
      <c r="S40" s="481" t="s">
        <v>619</v>
      </c>
    </row>
    <row r="41" spans="1:19">
      <c r="A41" s="477">
        <v>17475</v>
      </c>
      <c r="B41" s="477" t="s">
        <v>139</v>
      </c>
      <c r="C41" s="478">
        <v>242522</v>
      </c>
      <c r="D41" s="479">
        <v>544501.17000000004</v>
      </c>
      <c r="E41" s="479">
        <v>1541.48</v>
      </c>
      <c r="F41" s="479">
        <v>77882.19</v>
      </c>
      <c r="G41" s="480">
        <v>664.32</v>
      </c>
      <c r="H41" s="480">
        <v>0</v>
      </c>
      <c r="I41" s="480">
        <v>0</v>
      </c>
      <c r="J41" s="480">
        <v>503.9</v>
      </c>
      <c r="K41" s="479">
        <v>625093.06000000006</v>
      </c>
      <c r="L41" s="480">
        <v>0</v>
      </c>
      <c r="M41" s="480">
        <v>0</v>
      </c>
      <c r="N41" s="479">
        <v>109195.28</v>
      </c>
      <c r="O41" s="479">
        <v>109195.28</v>
      </c>
      <c r="P41" s="479">
        <v>515897.78</v>
      </c>
      <c r="Q41" s="477" t="s">
        <v>617</v>
      </c>
      <c r="R41" s="477">
        <v>20</v>
      </c>
      <c r="S41" s="477" t="s">
        <v>619</v>
      </c>
    </row>
    <row r="42" spans="1:19">
      <c r="A42" s="481">
        <v>8493</v>
      </c>
      <c r="B42" s="481" t="s">
        <v>121</v>
      </c>
      <c r="C42" s="482">
        <v>242522</v>
      </c>
      <c r="D42" s="483">
        <v>70903937</v>
      </c>
      <c r="E42" s="483">
        <v>1286995.1200000001</v>
      </c>
      <c r="F42" s="483">
        <v>7417876.6399999997</v>
      </c>
      <c r="G42" s="483">
        <v>91035096.870000005</v>
      </c>
      <c r="H42" s="484">
        <v>0</v>
      </c>
      <c r="I42" s="483">
        <v>14500000</v>
      </c>
      <c r="J42" s="483">
        <v>355130.62</v>
      </c>
      <c r="K42" s="483">
        <v>185499036.25</v>
      </c>
      <c r="L42" s="483">
        <v>10920840.880000001</v>
      </c>
      <c r="M42" s="483">
        <v>123384</v>
      </c>
      <c r="N42" s="483">
        <v>9250912.8100000005</v>
      </c>
      <c r="O42" s="483">
        <v>20295137.690000001</v>
      </c>
      <c r="P42" s="483">
        <v>165203898.56</v>
      </c>
      <c r="Q42" s="481" t="s">
        <v>617</v>
      </c>
      <c r="R42" s="481">
        <v>20</v>
      </c>
      <c r="S42" s="481" t="s">
        <v>619</v>
      </c>
    </row>
    <row r="43" spans="1:19">
      <c r="A43" s="477">
        <v>19417</v>
      </c>
      <c r="B43" s="477" t="s">
        <v>148</v>
      </c>
      <c r="C43" s="478">
        <v>242522</v>
      </c>
      <c r="D43" s="479">
        <v>1345635.05</v>
      </c>
      <c r="E43" s="480">
        <v>913.86</v>
      </c>
      <c r="F43" s="480">
        <v>0</v>
      </c>
      <c r="G43" s="480">
        <v>0</v>
      </c>
      <c r="H43" s="480">
        <v>0</v>
      </c>
      <c r="I43" s="480">
        <v>0</v>
      </c>
      <c r="J43" s="479">
        <v>17042.5</v>
      </c>
      <c r="K43" s="479">
        <v>1363591.41</v>
      </c>
      <c r="L43" s="479">
        <v>20542.39</v>
      </c>
      <c r="M43" s="480">
        <v>0</v>
      </c>
      <c r="N43" s="479">
        <v>95688.19</v>
      </c>
      <c r="O43" s="479">
        <v>116230.58</v>
      </c>
      <c r="P43" s="479">
        <v>1247360.83</v>
      </c>
      <c r="Q43" s="477" t="s">
        <v>617</v>
      </c>
      <c r="R43" s="477">
        <v>20</v>
      </c>
      <c r="S43" s="477" t="s">
        <v>619</v>
      </c>
    </row>
    <row r="44" spans="1:19">
      <c r="A44" s="481">
        <v>12364</v>
      </c>
      <c r="B44" s="481" t="s">
        <v>130</v>
      </c>
      <c r="C44" s="482">
        <v>242522</v>
      </c>
      <c r="D44" s="483">
        <v>701079.93</v>
      </c>
      <c r="E44" s="483">
        <v>108323.63</v>
      </c>
      <c r="F44" s="484">
        <v>0</v>
      </c>
      <c r="G44" s="483">
        <v>53145.21</v>
      </c>
      <c r="H44" s="484">
        <v>0</v>
      </c>
      <c r="I44" s="484">
        <v>0</v>
      </c>
      <c r="J44" s="483">
        <v>66476.28</v>
      </c>
      <c r="K44" s="483">
        <v>929025.05</v>
      </c>
      <c r="L44" s="484">
        <v>0</v>
      </c>
      <c r="M44" s="484">
        <v>0</v>
      </c>
      <c r="N44" s="483">
        <v>47939.62</v>
      </c>
      <c r="O44" s="483">
        <v>47939.62</v>
      </c>
      <c r="P44" s="483">
        <v>881085.43</v>
      </c>
      <c r="Q44" s="481" t="s">
        <v>617</v>
      </c>
      <c r="R44" s="481">
        <v>20</v>
      </c>
      <c r="S44" s="481" t="s">
        <v>619</v>
      </c>
    </row>
    <row r="45" spans="1:19">
      <c r="A45" s="477">
        <v>10722</v>
      </c>
      <c r="B45" s="477" t="s">
        <v>124</v>
      </c>
      <c r="C45" s="478">
        <v>242522</v>
      </c>
      <c r="D45" s="479">
        <v>25908049.699999999</v>
      </c>
      <c r="E45" s="479">
        <v>41052.199999999997</v>
      </c>
      <c r="F45" s="479">
        <v>39452.07</v>
      </c>
      <c r="G45" s="479">
        <v>117105.46</v>
      </c>
      <c r="H45" s="480">
        <v>0</v>
      </c>
      <c r="I45" s="480">
        <v>0</v>
      </c>
      <c r="J45" s="479">
        <v>296546.25</v>
      </c>
      <c r="K45" s="479">
        <v>26402205.68</v>
      </c>
      <c r="L45" s="479">
        <v>4126483.01</v>
      </c>
      <c r="M45" s="479">
        <v>-868673.76</v>
      </c>
      <c r="N45" s="479">
        <v>3652108.2</v>
      </c>
      <c r="O45" s="479">
        <v>6909917.4500000002</v>
      </c>
      <c r="P45" s="479">
        <v>19492288.23</v>
      </c>
      <c r="Q45" s="477" t="s">
        <v>617</v>
      </c>
      <c r="R45" s="477">
        <v>20</v>
      </c>
      <c r="S45" s="477" t="s">
        <v>619</v>
      </c>
    </row>
    <row r="46" spans="1:19">
      <c r="A46" s="481">
        <v>17981</v>
      </c>
      <c r="B46" s="481" t="s">
        <v>142</v>
      </c>
      <c r="C46" s="482">
        <v>242522</v>
      </c>
      <c r="D46" s="483">
        <v>2287522.7000000002</v>
      </c>
      <c r="E46" s="484">
        <v>731.87</v>
      </c>
      <c r="F46" s="484">
        <v>0</v>
      </c>
      <c r="G46" s="483">
        <v>6898.71</v>
      </c>
      <c r="H46" s="484">
        <v>0</v>
      </c>
      <c r="I46" s="484">
        <v>0</v>
      </c>
      <c r="J46" s="483">
        <v>4555.45</v>
      </c>
      <c r="K46" s="483">
        <v>2299708.73</v>
      </c>
      <c r="L46" s="483">
        <v>432517.49</v>
      </c>
      <c r="M46" s="483">
        <v>-43419.96</v>
      </c>
      <c r="N46" s="483">
        <v>661604.41</v>
      </c>
      <c r="O46" s="483">
        <v>1050701.94</v>
      </c>
      <c r="P46" s="483">
        <v>1249006.79</v>
      </c>
      <c r="Q46" s="481" t="s">
        <v>617</v>
      </c>
      <c r="R46" s="481">
        <v>20</v>
      </c>
      <c r="S46" s="481" t="s">
        <v>619</v>
      </c>
    </row>
    <row r="47" spans="1:19">
      <c r="A47" s="477">
        <v>20024</v>
      </c>
      <c r="B47" s="477" t="s">
        <v>150</v>
      </c>
      <c r="C47" s="478">
        <v>242522</v>
      </c>
      <c r="D47" s="479">
        <v>122011</v>
      </c>
      <c r="E47" s="479">
        <v>1612.51</v>
      </c>
      <c r="F47" s="480">
        <v>0</v>
      </c>
      <c r="G47" s="480">
        <v>0</v>
      </c>
      <c r="H47" s="480">
        <v>0</v>
      </c>
      <c r="I47" s="480">
        <v>0</v>
      </c>
      <c r="J47" s="479">
        <v>3300</v>
      </c>
      <c r="K47" s="479">
        <v>126923.51</v>
      </c>
      <c r="L47" s="480">
        <v>0</v>
      </c>
      <c r="M47" s="480">
        <v>0</v>
      </c>
      <c r="N47" s="479">
        <v>9220.15</v>
      </c>
      <c r="O47" s="479">
        <v>9220.15</v>
      </c>
      <c r="P47" s="479">
        <v>117703.36</v>
      </c>
      <c r="Q47" s="477" t="s">
        <v>617</v>
      </c>
      <c r="R47" s="477">
        <v>20</v>
      </c>
      <c r="S47" s="477" t="s">
        <v>619</v>
      </c>
    </row>
    <row r="48" spans="1:19">
      <c r="A48" s="481">
        <v>18483</v>
      </c>
      <c r="B48" s="481" t="s">
        <v>144</v>
      </c>
      <c r="C48" s="482">
        <v>242522</v>
      </c>
      <c r="D48" s="483">
        <v>933757.13</v>
      </c>
      <c r="E48" s="483">
        <v>6923.64</v>
      </c>
      <c r="F48" s="483">
        <v>111916.49</v>
      </c>
      <c r="G48" s="483">
        <v>5317.79</v>
      </c>
      <c r="H48" s="484">
        <v>0</v>
      </c>
      <c r="I48" s="484">
        <v>0</v>
      </c>
      <c r="J48" s="483">
        <v>7272.71</v>
      </c>
      <c r="K48" s="483">
        <v>1065187.76</v>
      </c>
      <c r="L48" s="484">
        <v>0</v>
      </c>
      <c r="M48" s="484">
        <v>0</v>
      </c>
      <c r="N48" s="483">
        <v>72887.009999999995</v>
      </c>
      <c r="O48" s="483">
        <v>72887.009999999995</v>
      </c>
      <c r="P48" s="483">
        <v>992300.75</v>
      </c>
      <c r="Q48" s="481" t="s">
        <v>617</v>
      </c>
      <c r="R48" s="481">
        <v>20</v>
      </c>
      <c r="S48" s="481" t="s">
        <v>619</v>
      </c>
    </row>
    <row r="49" spans="1:19">
      <c r="A49" s="477">
        <v>15751</v>
      </c>
      <c r="B49" s="477" t="s">
        <v>645</v>
      </c>
      <c r="C49" s="478">
        <v>242522</v>
      </c>
      <c r="D49" s="479">
        <v>1154726.98</v>
      </c>
      <c r="E49" s="479">
        <v>4014.12</v>
      </c>
      <c r="F49" s="479">
        <v>122432.87</v>
      </c>
      <c r="G49" s="480">
        <v>0</v>
      </c>
      <c r="H49" s="480">
        <v>0</v>
      </c>
      <c r="I49" s="480">
        <v>0</v>
      </c>
      <c r="J49" s="479">
        <v>126340.66</v>
      </c>
      <c r="K49" s="479">
        <v>1407514.63</v>
      </c>
      <c r="L49" s="480">
        <v>0</v>
      </c>
      <c r="M49" s="480">
        <v>0</v>
      </c>
      <c r="N49" s="479">
        <v>138990.06</v>
      </c>
      <c r="O49" s="479">
        <v>138990.06</v>
      </c>
      <c r="P49" s="479">
        <v>1268524.57</v>
      </c>
      <c r="Q49" s="477" t="s">
        <v>617</v>
      </c>
      <c r="R49" s="477">
        <v>20</v>
      </c>
      <c r="S49" s="477" t="s">
        <v>619</v>
      </c>
    </row>
    <row r="50" spans="1:19">
      <c r="A50" s="481">
        <v>8240</v>
      </c>
      <c r="B50" s="481" t="s">
        <v>646</v>
      </c>
      <c r="C50" s="482">
        <v>242522</v>
      </c>
      <c r="D50" s="483">
        <v>46985627.390000001</v>
      </c>
      <c r="E50" s="483">
        <v>3717739.32</v>
      </c>
      <c r="F50" s="483">
        <v>658825.81000000006</v>
      </c>
      <c r="G50" s="483">
        <v>103712.87</v>
      </c>
      <c r="H50" s="484">
        <v>0</v>
      </c>
      <c r="I50" s="483">
        <v>1155418.5900000001</v>
      </c>
      <c r="J50" s="483">
        <v>725453.85</v>
      </c>
      <c r="K50" s="483">
        <v>53346777.829999998</v>
      </c>
      <c r="L50" s="483">
        <v>9244474.6500000004</v>
      </c>
      <c r="M50" s="483">
        <v>-837352</v>
      </c>
      <c r="N50" s="483">
        <v>6668610.3399999999</v>
      </c>
      <c r="O50" s="483">
        <v>15075732.99</v>
      </c>
      <c r="P50" s="483">
        <v>38271044.840000004</v>
      </c>
      <c r="Q50" s="481" t="s">
        <v>617</v>
      </c>
      <c r="R50" s="481">
        <v>20</v>
      </c>
      <c r="S50" s="481" t="s">
        <v>619</v>
      </c>
    </row>
    <row r="51" spans="1:19">
      <c r="A51" s="477">
        <v>20101</v>
      </c>
      <c r="B51" s="477" t="s">
        <v>151</v>
      </c>
      <c r="C51" s="478">
        <v>242522</v>
      </c>
      <c r="D51" s="479">
        <v>98133</v>
      </c>
      <c r="E51" s="479">
        <v>2197.04</v>
      </c>
      <c r="F51" s="480">
        <v>0</v>
      </c>
      <c r="G51" s="480">
        <v>0</v>
      </c>
      <c r="H51" s="480">
        <v>0</v>
      </c>
      <c r="I51" s="479">
        <v>2860</v>
      </c>
      <c r="J51" s="479">
        <v>36790</v>
      </c>
      <c r="K51" s="479">
        <v>139980.04</v>
      </c>
      <c r="L51" s="480">
        <v>0</v>
      </c>
      <c r="M51" s="480">
        <v>0</v>
      </c>
      <c r="N51" s="480">
        <v>0</v>
      </c>
      <c r="O51" s="480">
        <v>0</v>
      </c>
      <c r="P51" s="479">
        <v>139980.04</v>
      </c>
      <c r="Q51" s="477" t="s">
        <v>617</v>
      </c>
      <c r="R51" s="477">
        <v>20</v>
      </c>
      <c r="S51" s="477" t="s">
        <v>619</v>
      </c>
    </row>
    <row r="52" spans="1:19" ht="42">
      <c r="A52" s="683" t="s">
        <v>23</v>
      </c>
      <c r="B52" s="683"/>
      <c r="C52" s="683"/>
      <c r="D52" s="485">
        <v>2643695848.1700001</v>
      </c>
      <c r="E52" s="485">
        <v>7248267.8899999997</v>
      </c>
      <c r="F52" s="485">
        <v>127748160.5</v>
      </c>
      <c r="G52" s="485">
        <v>234735604.93000001</v>
      </c>
      <c r="H52" s="486">
        <v>0</v>
      </c>
      <c r="I52" s="485">
        <v>15706478.59</v>
      </c>
      <c r="J52" s="485">
        <v>20910782.309999999</v>
      </c>
      <c r="K52" s="485">
        <v>3050045142.3899999</v>
      </c>
      <c r="L52" s="485">
        <v>722987184.15999997</v>
      </c>
      <c r="M52" s="485">
        <v>-6261386.5800000001</v>
      </c>
      <c r="N52" s="485">
        <v>218984891.36000001</v>
      </c>
      <c r="O52" s="485">
        <v>935710688.94000006</v>
      </c>
      <c r="P52" s="485">
        <v>2114334453.45</v>
      </c>
      <c r="Q52" s="487"/>
      <c r="R52" s="487"/>
      <c r="S52" s="425"/>
    </row>
  </sheetData>
  <mergeCells count="1">
    <mergeCell ref="A52:C5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"/>
  <sheetViews>
    <sheetView workbookViewId="0">
      <selection activeCell="E16" sqref="E16"/>
    </sheetView>
  </sheetViews>
  <sheetFormatPr defaultRowHeight="14.5"/>
  <cols>
    <col min="1" max="1" width="30.453125" style="495" customWidth="1"/>
    <col min="2" max="2" width="9" style="495" bestFit="1" customWidth="1"/>
    <col min="3" max="3" width="8.81640625" style="495"/>
    <col min="4" max="4" width="9" style="495" bestFit="1" customWidth="1"/>
    <col min="5" max="5" width="11.08984375" style="495" customWidth="1"/>
    <col min="6" max="6" width="14.6328125" style="495" customWidth="1"/>
    <col min="7" max="7" width="13.453125" style="495" customWidth="1"/>
    <col min="8" max="8" width="11.7265625" style="495" customWidth="1"/>
    <col min="9" max="9" width="18.7265625" style="495" customWidth="1"/>
  </cols>
  <sheetData>
    <row r="1" spans="1:9" ht="20.399999999999999" customHeight="1">
      <c r="A1" s="688" t="s">
        <v>430</v>
      </c>
      <c r="B1" s="688" t="s">
        <v>572</v>
      </c>
      <c r="C1" s="688" t="s">
        <v>573</v>
      </c>
      <c r="D1" s="688" t="s">
        <v>574</v>
      </c>
      <c r="E1" s="688" t="s">
        <v>575</v>
      </c>
      <c r="F1" s="687" t="s">
        <v>592</v>
      </c>
      <c r="G1" s="686" t="s">
        <v>605</v>
      </c>
      <c r="H1" s="685" t="s">
        <v>17</v>
      </c>
      <c r="I1" s="685" t="s">
        <v>611</v>
      </c>
    </row>
    <row r="2" spans="1:9" ht="13.75" customHeight="1">
      <c r="A2" s="688"/>
      <c r="B2" s="688"/>
      <c r="C2" s="688"/>
      <c r="D2" s="688"/>
      <c r="E2" s="688"/>
      <c r="F2" s="687"/>
      <c r="G2" s="686"/>
      <c r="H2" s="685"/>
      <c r="I2" s="685"/>
    </row>
    <row r="3" spans="1:9" ht="18">
      <c r="A3" s="497" t="s">
        <v>155</v>
      </c>
      <c r="B3" s="498">
        <v>242704</v>
      </c>
      <c r="C3" s="496" t="s">
        <v>617</v>
      </c>
      <c r="D3" s="499">
        <v>269</v>
      </c>
      <c r="E3" s="496" t="s">
        <v>618</v>
      </c>
      <c r="F3" s="500">
        <v>3218447.63</v>
      </c>
      <c r="G3" s="500">
        <v>235933.32</v>
      </c>
      <c r="H3" s="500">
        <v>544200</v>
      </c>
      <c r="I3" s="500">
        <v>2982514.31</v>
      </c>
    </row>
    <row r="4" spans="1:9" ht="18">
      <c r="A4" s="684"/>
      <c r="B4" s="684"/>
      <c r="C4" s="684"/>
      <c r="D4" s="684"/>
      <c r="E4" s="501"/>
      <c r="F4" s="502">
        <v>3218447.63</v>
      </c>
      <c r="G4" s="502">
        <v>235933.32</v>
      </c>
      <c r="H4" s="502">
        <v>544200</v>
      </c>
      <c r="I4" s="502">
        <v>2982514.31</v>
      </c>
    </row>
  </sheetData>
  <mergeCells count="10">
    <mergeCell ref="A4:D4"/>
    <mergeCell ref="H1:H2"/>
    <mergeCell ref="I1:I2"/>
    <mergeCell ref="G1:G2"/>
    <mergeCell ref="F1:F2"/>
    <mergeCell ref="A1:A2"/>
    <mergeCell ref="B1:B2"/>
    <mergeCell ref="C1:C2"/>
    <mergeCell ref="D1:D2"/>
    <mergeCell ref="E1:E2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H2"/>
  <sheetViews>
    <sheetView workbookViewId="0">
      <selection activeCell="E16" sqref="E16"/>
    </sheetView>
  </sheetViews>
  <sheetFormatPr defaultRowHeight="14.5"/>
  <cols>
    <col min="1" max="1" width="42" customWidth="1"/>
    <col min="2" max="2" width="10.7265625" customWidth="1"/>
    <col min="3" max="5" width="0" hidden="1" customWidth="1"/>
    <col min="6" max="6" width="21" customWidth="1"/>
    <col min="7" max="7" width="17.90625" customWidth="1"/>
    <col min="8" max="8" width="23.08984375" customWidth="1"/>
  </cols>
  <sheetData>
    <row r="1" spans="1:8" ht="31.25" customHeight="1">
      <c r="A1" s="504" t="s">
        <v>430</v>
      </c>
      <c r="B1" s="504" t="s">
        <v>572</v>
      </c>
      <c r="C1" s="505" t="s">
        <v>648</v>
      </c>
      <c r="D1" s="505" t="s">
        <v>649</v>
      </c>
      <c r="E1" s="505" t="s">
        <v>650</v>
      </c>
      <c r="F1" s="505" t="s">
        <v>631</v>
      </c>
      <c r="G1" s="506" t="s">
        <v>635</v>
      </c>
      <c r="H1" s="504" t="s">
        <v>636</v>
      </c>
    </row>
    <row r="2" spans="1:8" ht="23">
      <c r="A2" s="507" t="s">
        <v>155</v>
      </c>
      <c r="B2" s="508">
        <v>242704</v>
      </c>
      <c r="C2" s="509">
        <v>1662233.38</v>
      </c>
      <c r="D2" s="510">
        <v>0</v>
      </c>
      <c r="E2" s="509">
        <v>985070.26</v>
      </c>
      <c r="F2" s="509">
        <v>2647303.64</v>
      </c>
      <c r="G2" s="509">
        <v>2637099.2999999998</v>
      </c>
      <c r="H2" s="509">
        <v>10204.34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M5"/>
  <sheetViews>
    <sheetView workbookViewId="0">
      <selection activeCell="J15" sqref="J15"/>
    </sheetView>
  </sheetViews>
  <sheetFormatPr defaultRowHeight="14.5"/>
  <cols>
    <col min="1" max="1" width="46.453125" customWidth="1"/>
    <col min="2" max="2" width="17.81640625" customWidth="1"/>
    <col min="3" max="5" width="0" hidden="1" customWidth="1"/>
    <col min="6" max="6" width="27.36328125" customWidth="1"/>
    <col min="7" max="9" width="0" hidden="1" customWidth="1"/>
    <col min="10" max="10" width="25.90625" customWidth="1"/>
    <col min="11" max="13" width="0" hidden="1" customWidth="1"/>
  </cols>
  <sheetData>
    <row r="1" spans="1:13" ht="28.25" customHeight="1">
      <c r="A1" s="516" t="s">
        <v>430</v>
      </c>
      <c r="B1" s="516" t="s">
        <v>572</v>
      </c>
      <c r="C1" s="517" t="s">
        <v>648</v>
      </c>
      <c r="D1" s="517" t="s">
        <v>649</v>
      </c>
      <c r="E1" s="517" t="s">
        <v>650</v>
      </c>
      <c r="F1" s="517" t="s">
        <v>631</v>
      </c>
      <c r="G1" s="518" t="s">
        <v>651</v>
      </c>
      <c r="H1" s="518" t="s">
        <v>652</v>
      </c>
      <c r="I1" s="518" t="s">
        <v>634</v>
      </c>
      <c r="J1" s="518" t="s">
        <v>635</v>
      </c>
      <c r="K1" s="503" t="s">
        <v>636</v>
      </c>
      <c r="L1" s="426" t="s">
        <v>573</v>
      </c>
      <c r="M1" s="426" t="s">
        <v>615</v>
      </c>
    </row>
    <row r="2" spans="1:13" ht="23">
      <c r="A2" s="519" t="s">
        <v>169</v>
      </c>
      <c r="B2" s="520">
        <v>242613</v>
      </c>
      <c r="C2" s="521">
        <v>1707407.03</v>
      </c>
      <c r="D2" s="521">
        <v>1700</v>
      </c>
      <c r="E2" s="521">
        <v>4200.05</v>
      </c>
      <c r="F2" s="521">
        <v>1713307.08</v>
      </c>
      <c r="G2" s="521">
        <v>1195722.53</v>
      </c>
      <c r="H2" s="521">
        <v>165470.03</v>
      </c>
      <c r="I2" s="521">
        <v>320588.18</v>
      </c>
      <c r="J2" s="521">
        <v>1681780.74</v>
      </c>
      <c r="K2" s="434">
        <v>31526.34</v>
      </c>
      <c r="L2" s="431" t="s">
        <v>617</v>
      </c>
      <c r="M2" s="431" t="s">
        <v>619</v>
      </c>
    </row>
    <row r="3" spans="1:13" ht="23">
      <c r="A3" s="522" t="s">
        <v>166</v>
      </c>
      <c r="B3" s="523">
        <v>242613</v>
      </c>
      <c r="C3" s="524">
        <v>21515845.460000001</v>
      </c>
      <c r="D3" s="525">
        <v>0</v>
      </c>
      <c r="E3" s="524">
        <v>11204.16</v>
      </c>
      <c r="F3" s="524">
        <v>21527049.620000001</v>
      </c>
      <c r="G3" s="524">
        <v>19737370.300000001</v>
      </c>
      <c r="H3" s="524">
        <v>3810899.42</v>
      </c>
      <c r="I3" s="524">
        <v>1875246.34</v>
      </c>
      <c r="J3" s="524">
        <v>25423516.059999999</v>
      </c>
      <c r="K3" s="439">
        <v>-3896466.44</v>
      </c>
      <c r="L3" s="436" t="s">
        <v>617</v>
      </c>
      <c r="M3" s="436" t="s">
        <v>619</v>
      </c>
    </row>
    <row r="4" spans="1:13" ht="23">
      <c r="A4" s="519" t="s">
        <v>179</v>
      </c>
      <c r="B4" s="520">
        <v>242613</v>
      </c>
      <c r="C4" s="526">
        <v>0</v>
      </c>
      <c r="D4" s="526">
        <v>0</v>
      </c>
      <c r="E4" s="526">
        <v>0</v>
      </c>
      <c r="F4" s="526">
        <v>0</v>
      </c>
      <c r="G4" s="526">
        <v>0</v>
      </c>
      <c r="H4" s="526">
        <v>0</v>
      </c>
      <c r="I4" s="526">
        <v>0</v>
      </c>
      <c r="J4" s="526">
        <v>0</v>
      </c>
      <c r="K4" s="433">
        <v>0</v>
      </c>
      <c r="L4" s="431" t="s">
        <v>617</v>
      </c>
      <c r="M4" s="431" t="s">
        <v>619</v>
      </c>
    </row>
    <row r="5" spans="1:13" ht="23">
      <c r="A5" s="522" t="s">
        <v>158</v>
      </c>
      <c r="B5" s="523">
        <v>242581</v>
      </c>
      <c r="C5" s="524">
        <v>4769.8599999999997</v>
      </c>
      <c r="D5" s="525">
        <v>0</v>
      </c>
      <c r="E5" s="524">
        <v>2444.2399999999998</v>
      </c>
      <c r="F5" s="524">
        <v>7214.1</v>
      </c>
      <c r="G5" s="525">
        <v>0</v>
      </c>
      <c r="H5" s="525">
        <v>0</v>
      </c>
      <c r="I5" s="524">
        <v>66694.820000000007</v>
      </c>
      <c r="J5" s="524">
        <v>66694.820000000007</v>
      </c>
      <c r="K5" s="439">
        <v>-59480.72</v>
      </c>
      <c r="L5" s="436" t="s">
        <v>617</v>
      </c>
      <c r="M5" s="436" t="s">
        <v>619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L4"/>
  <sheetViews>
    <sheetView workbookViewId="0">
      <selection activeCell="J15" sqref="J15"/>
    </sheetView>
  </sheetViews>
  <sheetFormatPr defaultRowHeight="14.5"/>
  <cols>
    <col min="1" max="1" width="28" customWidth="1"/>
    <col min="2" max="2" width="11.81640625" customWidth="1"/>
    <col min="3" max="3" width="0" hidden="1" customWidth="1"/>
    <col min="4" max="4" width="9.08984375" bestFit="1" customWidth="1"/>
    <col min="5" max="5" width="12.6328125" customWidth="1"/>
    <col min="6" max="19" width="0" hidden="1" customWidth="1"/>
    <col min="20" max="20" width="13.81640625" customWidth="1"/>
    <col min="21" max="31" width="0" hidden="1" customWidth="1"/>
    <col min="32" max="32" width="12.36328125" bestFit="1" customWidth="1"/>
    <col min="33" max="33" width="14.6328125" customWidth="1"/>
    <col min="34" max="37" width="0" hidden="1" customWidth="1"/>
    <col min="38" max="38" width="20.453125" customWidth="1"/>
  </cols>
  <sheetData>
    <row r="1" spans="1:38" ht="20.399999999999999" customHeight="1">
      <c r="A1" s="690" t="s">
        <v>430</v>
      </c>
      <c r="B1" s="690" t="s">
        <v>572</v>
      </c>
      <c r="C1" s="690" t="s">
        <v>573</v>
      </c>
      <c r="D1" s="690" t="s">
        <v>574</v>
      </c>
      <c r="E1" s="690" t="s">
        <v>575</v>
      </c>
      <c r="F1" s="691" t="s">
        <v>576</v>
      </c>
      <c r="G1" s="691" t="s">
        <v>577</v>
      </c>
      <c r="H1" s="691" t="s">
        <v>578</v>
      </c>
      <c r="I1" s="537" t="s">
        <v>579</v>
      </c>
      <c r="J1" s="691" t="s">
        <v>581</v>
      </c>
      <c r="K1" s="691" t="s">
        <v>582</v>
      </c>
      <c r="L1" s="691" t="s">
        <v>583</v>
      </c>
      <c r="M1" s="691" t="s">
        <v>584</v>
      </c>
      <c r="N1" s="691" t="s">
        <v>585</v>
      </c>
      <c r="O1" s="691" t="s">
        <v>586</v>
      </c>
      <c r="P1" s="691" t="s">
        <v>587</v>
      </c>
      <c r="Q1" s="537" t="s">
        <v>588</v>
      </c>
      <c r="R1" s="691" t="s">
        <v>590</v>
      </c>
      <c r="S1" s="691" t="s">
        <v>591</v>
      </c>
      <c r="T1" s="691" t="s">
        <v>592</v>
      </c>
      <c r="U1" s="692" t="s">
        <v>593</v>
      </c>
      <c r="V1" s="692" t="s">
        <v>594</v>
      </c>
      <c r="W1" s="692" t="s">
        <v>595</v>
      </c>
      <c r="X1" s="692" t="s">
        <v>596</v>
      </c>
      <c r="Y1" s="538" t="s">
        <v>597</v>
      </c>
      <c r="Z1" s="692" t="s">
        <v>599</v>
      </c>
      <c r="AA1" s="692" t="s">
        <v>600</v>
      </c>
      <c r="AB1" s="692" t="s">
        <v>601</v>
      </c>
      <c r="AC1" s="692" t="s">
        <v>602</v>
      </c>
      <c r="AD1" s="692" t="s">
        <v>603</v>
      </c>
      <c r="AE1" s="692" t="s">
        <v>604</v>
      </c>
      <c r="AF1" s="692" t="s">
        <v>605</v>
      </c>
      <c r="AG1" s="693" t="s">
        <v>17</v>
      </c>
      <c r="AH1" s="693" t="s">
        <v>606</v>
      </c>
      <c r="AI1" s="539" t="s">
        <v>607</v>
      </c>
      <c r="AJ1" s="693" t="s">
        <v>609</v>
      </c>
      <c r="AK1" s="693" t="s">
        <v>610</v>
      </c>
      <c r="AL1" s="693" t="s">
        <v>611</v>
      </c>
    </row>
    <row r="2" spans="1:38" ht="59.4" customHeight="1">
      <c r="A2" s="690"/>
      <c r="B2" s="690"/>
      <c r="C2" s="690"/>
      <c r="D2" s="690"/>
      <c r="E2" s="690"/>
      <c r="F2" s="691"/>
      <c r="G2" s="691"/>
      <c r="H2" s="691"/>
      <c r="I2" s="537" t="s">
        <v>580</v>
      </c>
      <c r="J2" s="691"/>
      <c r="K2" s="691"/>
      <c r="L2" s="691"/>
      <c r="M2" s="691"/>
      <c r="N2" s="691"/>
      <c r="O2" s="691"/>
      <c r="P2" s="691"/>
      <c r="Q2" s="537" t="s">
        <v>589</v>
      </c>
      <c r="R2" s="691"/>
      <c r="S2" s="691"/>
      <c r="T2" s="691"/>
      <c r="U2" s="692"/>
      <c r="V2" s="692"/>
      <c r="W2" s="692"/>
      <c r="X2" s="692"/>
      <c r="Y2" s="538" t="s">
        <v>598</v>
      </c>
      <c r="Z2" s="692"/>
      <c r="AA2" s="692"/>
      <c r="AB2" s="692"/>
      <c r="AC2" s="692"/>
      <c r="AD2" s="692"/>
      <c r="AE2" s="692"/>
      <c r="AF2" s="692"/>
      <c r="AG2" s="693"/>
      <c r="AH2" s="693"/>
      <c r="AI2" s="539" t="s">
        <v>608</v>
      </c>
      <c r="AJ2" s="693"/>
      <c r="AK2" s="693"/>
      <c r="AL2" s="693"/>
    </row>
    <row r="3" spans="1:38" ht="20.5">
      <c r="A3" s="540" t="s">
        <v>184</v>
      </c>
      <c r="B3" s="541">
        <v>242704</v>
      </c>
      <c r="C3" s="542" t="s">
        <v>617</v>
      </c>
      <c r="D3" s="543">
        <v>263</v>
      </c>
      <c r="E3" s="542" t="s">
        <v>618</v>
      </c>
      <c r="F3" s="544">
        <v>543140.13</v>
      </c>
      <c r="G3" s="543">
        <v>0</v>
      </c>
      <c r="H3" s="544">
        <v>200000</v>
      </c>
      <c r="I3" s="544">
        <v>1390328</v>
      </c>
      <c r="J3" s="543">
        <v>0</v>
      </c>
      <c r="K3" s="543">
        <v>0</v>
      </c>
      <c r="L3" s="544">
        <v>21393</v>
      </c>
      <c r="M3" s="544">
        <v>2154861.13</v>
      </c>
      <c r="N3" s="544">
        <v>388200</v>
      </c>
      <c r="O3" s="544">
        <v>21958485</v>
      </c>
      <c r="P3" s="543">
        <v>0</v>
      </c>
      <c r="Q3" s="544">
        <v>3225131.4</v>
      </c>
      <c r="R3" s="543">
        <v>0</v>
      </c>
      <c r="S3" s="544">
        <v>25571816.399999999</v>
      </c>
      <c r="T3" s="544">
        <v>27726677.530000001</v>
      </c>
      <c r="U3" s="543">
        <v>0</v>
      </c>
      <c r="V3" s="543">
        <v>0</v>
      </c>
      <c r="W3" s="544">
        <v>1000200</v>
      </c>
      <c r="X3" s="542">
        <v>3154496.15</v>
      </c>
      <c r="Y3" s="543">
        <v>0</v>
      </c>
      <c r="Z3" s="544">
        <v>278147.56</v>
      </c>
      <c r="AA3" s="544">
        <v>4432843.71</v>
      </c>
      <c r="AB3" s="544">
        <v>10916450</v>
      </c>
      <c r="AC3" s="543">
        <v>0</v>
      </c>
      <c r="AD3" s="543">
        <v>0</v>
      </c>
      <c r="AE3" s="544">
        <v>10916450</v>
      </c>
      <c r="AF3" s="544">
        <v>15349293.710000001</v>
      </c>
      <c r="AG3" s="544">
        <v>10222700</v>
      </c>
      <c r="AH3" s="544">
        <v>296879.78000000003</v>
      </c>
      <c r="AI3" s="544">
        <v>276081.84999999998</v>
      </c>
      <c r="AJ3" s="543">
        <v>0</v>
      </c>
      <c r="AK3" s="544">
        <v>1581722.19</v>
      </c>
      <c r="AL3" s="544">
        <v>12377383.82</v>
      </c>
    </row>
    <row r="4" spans="1:38" ht="20.5">
      <c r="A4" s="689" t="s">
        <v>23</v>
      </c>
      <c r="B4" s="689"/>
      <c r="C4" s="689"/>
      <c r="D4" s="689"/>
      <c r="E4" s="689"/>
      <c r="F4" s="545"/>
      <c r="G4" s="546">
        <v>543140.13</v>
      </c>
      <c r="H4" s="547">
        <v>0</v>
      </c>
      <c r="I4" s="546">
        <v>200000</v>
      </c>
      <c r="J4" s="546">
        <v>1390328</v>
      </c>
      <c r="K4" s="548">
        <v>0</v>
      </c>
      <c r="L4" s="548">
        <v>0</v>
      </c>
      <c r="M4" s="546">
        <v>21393</v>
      </c>
      <c r="N4" s="546">
        <v>2154861.13</v>
      </c>
      <c r="O4" s="546">
        <v>388200</v>
      </c>
      <c r="P4" s="546">
        <v>21958485</v>
      </c>
      <c r="Q4" s="548">
        <v>0</v>
      </c>
      <c r="R4" s="546">
        <v>3225131.4</v>
      </c>
      <c r="S4" s="548">
        <v>0</v>
      </c>
      <c r="T4" s="546">
        <v>25571816.399999999</v>
      </c>
      <c r="U4" s="546">
        <v>27726677.530000001</v>
      </c>
      <c r="V4" s="548">
        <v>0</v>
      </c>
      <c r="W4" s="548">
        <v>0</v>
      </c>
      <c r="X4" s="546">
        <v>1000200</v>
      </c>
      <c r="Y4" s="548">
        <v>0</v>
      </c>
      <c r="Z4" s="548">
        <v>0</v>
      </c>
      <c r="AA4" s="546">
        <v>278147.56</v>
      </c>
      <c r="AB4" s="546">
        <v>4432843.71</v>
      </c>
      <c r="AC4" s="546">
        <v>10916450</v>
      </c>
      <c r="AD4" s="548">
        <v>0</v>
      </c>
      <c r="AE4" s="548">
        <v>0</v>
      </c>
      <c r="AF4" s="546">
        <v>10916450</v>
      </c>
      <c r="AG4" s="546">
        <v>15349293.710000001</v>
      </c>
      <c r="AH4" s="546">
        <v>10222700</v>
      </c>
      <c r="AI4" s="546">
        <v>296879.78000000003</v>
      </c>
      <c r="AJ4" s="546">
        <v>276081.84999999998</v>
      </c>
      <c r="AK4" s="548">
        <v>0</v>
      </c>
      <c r="AL4" s="546">
        <v>1581722.19</v>
      </c>
    </row>
  </sheetData>
  <mergeCells count="35">
    <mergeCell ref="AG1:AG2"/>
    <mergeCell ref="AH1:AH2"/>
    <mergeCell ref="AJ1:AJ2"/>
    <mergeCell ref="AK1:AK2"/>
    <mergeCell ref="AL1:AL2"/>
    <mergeCell ref="AF1:AF2"/>
    <mergeCell ref="T1:T2"/>
    <mergeCell ref="U1:U2"/>
    <mergeCell ref="V1:V2"/>
    <mergeCell ref="W1:W2"/>
    <mergeCell ref="X1:X2"/>
    <mergeCell ref="Z1:Z2"/>
    <mergeCell ref="AA1:AA2"/>
    <mergeCell ref="AB1:AB2"/>
    <mergeCell ref="AC1:AC2"/>
    <mergeCell ref="AD1:AD2"/>
    <mergeCell ref="AE1:AE2"/>
    <mergeCell ref="S1:S2"/>
    <mergeCell ref="F1:F2"/>
    <mergeCell ref="G1:G2"/>
    <mergeCell ref="H1:H2"/>
    <mergeCell ref="J1:J2"/>
    <mergeCell ref="K1:K2"/>
    <mergeCell ref="L1:L2"/>
    <mergeCell ref="M1:M2"/>
    <mergeCell ref="N1:N2"/>
    <mergeCell ref="O1:O2"/>
    <mergeCell ref="P1:P2"/>
    <mergeCell ref="R1:R2"/>
    <mergeCell ref="A4:E4"/>
    <mergeCell ref="A1:A2"/>
    <mergeCell ref="B1:B2"/>
    <mergeCell ref="C1:C2"/>
    <mergeCell ref="D1:D2"/>
    <mergeCell ref="E1:E2"/>
  </mergeCells>
  <pageMargins left="0.7" right="0.7" top="0.75" bottom="0.75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81E6EF-DD04-4BA5-9946-A6FE40A40573}">
  <sheetPr>
    <tabColor theme="9" tint="0.39997558519241921"/>
  </sheetPr>
  <dimension ref="A1:Y52"/>
  <sheetViews>
    <sheetView zoomScale="90" zoomScaleNormal="90" workbookViewId="0">
      <pane xSplit="3" ySplit="7" topLeftCell="E8" activePane="bottomRight" state="frozen"/>
      <selection activeCell="J15" sqref="J15"/>
      <selection pane="topRight" activeCell="J15" sqref="J15"/>
      <selection pane="bottomLeft" activeCell="J15" sqref="J15"/>
      <selection pane="bottomRight" activeCell="J15" sqref="J15"/>
    </sheetView>
  </sheetViews>
  <sheetFormatPr defaultColWidth="9" defaultRowHeight="20.5"/>
  <cols>
    <col min="1" max="1" width="4.7265625" style="123" customWidth="1"/>
    <col min="2" max="2" width="37.36328125" style="17" customWidth="1"/>
    <col min="3" max="3" width="11.6328125" style="123" customWidth="1"/>
    <col min="4" max="4" width="9.26953125" style="123" hidden="1" customWidth="1"/>
    <col min="5" max="5" width="10.7265625" style="123" customWidth="1"/>
    <col min="6" max="6" width="9.08984375" style="123" customWidth="1"/>
    <col min="7" max="7" width="16.7265625" style="17" bestFit="1" customWidth="1"/>
    <col min="8" max="8" width="14.36328125" style="17" hidden="1" customWidth="1"/>
    <col min="9" max="9" width="16.26953125" style="17" hidden="1" customWidth="1"/>
    <col min="10" max="10" width="14.36328125" style="17" hidden="1" customWidth="1"/>
    <col min="11" max="11" width="17.08984375" style="17" hidden="1" customWidth="1"/>
    <col min="12" max="12" width="16.26953125" style="17" hidden="1" customWidth="1"/>
    <col min="13" max="13" width="15.90625" style="17" hidden="1" customWidth="1"/>
    <col min="14" max="14" width="22.7265625" style="19" bestFit="1" customWidth="1"/>
    <col min="15" max="15" width="25.6328125" style="124" bestFit="1" customWidth="1"/>
    <col min="16" max="16" width="12" style="17" hidden="1" customWidth="1"/>
    <col min="17" max="17" width="16" style="17" hidden="1" customWidth="1"/>
    <col min="18" max="18" width="18.6328125" style="17" hidden="1" customWidth="1"/>
    <col min="19" max="19" width="14" style="17" hidden="1" customWidth="1"/>
    <col min="20" max="20" width="11.26953125" style="17" hidden="1" customWidth="1"/>
    <col min="21" max="21" width="16" style="17" hidden="1" customWidth="1"/>
    <col min="22" max="22" width="17.90625" style="19" hidden="1" customWidth="1"/>
    <col min="23" max="23" width="20.26953125" style="19" hidden="1" customWidth="1"/>
    <col min="24" max="16384" width="9" style="17"/>
  </cols>
  <sheetData>
    <row r="1" spans="1:25" ht="25.5" customHeight="1">
      <c r="A1" s="584"/>
      <c r="B1" s="585" t="s">
        <v>666</v>
      </c>
      <c r="C1" s="585"/>
      <c r="D1" s="585"/>
      <c r="E1" s="585"/>
      <c r="F1" s="585"/>
      <c r="G1" s="585"/>
      <c r="H1" s="585"/>
      <c r="I1" s="585"/>
      <c r="J1" s="585"/>
      <c r="K1" s="585"/>
      <c r="L1" s="585"/>
      <c r="M1" s="585"/>
      <c r="N1" s="585"/>
      <c r="O1" s="585"/>
      <c r="P1" s="164"/>
      <c r="Q1" s="164"/>
      <c r="R1" s="164"/>
      <c r="S1" s="164"/>
      <c r="T1" s="164"/>
      <c r="U1" s="164"/>
      <c r="V1" s="164"/>
      <c r="W1" s="164"/>
    </row>
    <row r="2" spans="1:25" ht="27.75" hidden="1" customHeight="1">
      <c r="A2" s="584"/>
      <c r="B2" s="585"/>
      <c r="C2" s="585"/>
      <c r="D2" s="585"/>
      <c r="E2" s="585"/>
      <c r="F2" s="585"/>
      <c r="G2" s="585"/>
      <c r="H2" s="585"/>
      <c r="I2" s="585"/>
      <c r="J2" s="585"/>
      <c r="K2" s="585"/>
      <c r="L2" s="585"/>
      <c r="M2" s="585"/>
      <c r="N2" s="585"/>
      <c r="O2" s="585"/>
      <c r="P2" s="164"/>
      <c r="Q2" s="164"/>
      <c r="R2" s="164"/>
      <c r="S2" s="164"/>
      <c r="T2" s="164"/>
      <c r="U2" s="164"/>
      <c r="V2" s="164"/>
      <c r="W2" s="164"/>
    </row>
    <row r="3" spans="1:25" ht="13.5" customHeight="1">
      <c r="A3" s="584"/>
      <c r="B3" s="586"/>
      <c r="C3" s="586"/>
      <c r="D3" s="586"/>
      <c r="E3" s="586"/>
      <c r="F3" s="586"/>
      <c r="G3" s="586"/>
      <c r="H3" s="586"/>
      <c r="I3" s="586"/>
      <c r="J3" s="586"/>
      <c r="K3" s="586"/>
      <c r="L3" s="586"/>
      <c r="M3" s="586"/>
      <c r="N3" s="586"/>
      <c r="O3" s="586"/>
      <c r="P3" s="18"/>
      <c r="Q3" s="18"/>
      <c r="R3" s="18"/>
      <c r="S3" s="18"/>
      <c r="T3" s="18"/>
      <c r="U3" s="18"/>
      <c r="V3" s="18"/>
      <c r="W3" s="18"/>
    </row>
    <row r="4" spans="1:25" ht="33" customHeight="1">
      <c r="A4" s="664" t="s">
        <v>240</v>
      </c>
      <c r="B4" s="664" t="s">
        <v>24</v>
      </c>
      <c r="C4" s="664" t="s">
        <v>7</v>
      </c>
      <c r="D4" s="665" t="s">
        <v>8</v>
      </c>
      <c r="E4" s="664" t="s">
        <v>231</v>
      </c>
      <c r="F4" s="667" t="s">
        <v>235</v>
      </c>
      <c r="G4" s="667" t="s">
        <v>42</v>
      </c>
      <c r="H4" s="664" t="s">
        <v>237</v>
      </c>
      <c r="I4" s="664"/>
      <c r="J4" s="664"/>
      <c r="K4" s="664"/>
      <c r="L4" s="664"/>
      <c r="M4" s="664"/>
      <c r="N4" s="664" t="s">
        <v>22</v>
      </c>
      <c r="O4" s="663" t="s">
        <v>238</v>
      </c>
      <c r="P4" s="664" t="s">
        <v>19</v>
      </c>
      <c r="Q4" s="664"/>
      <c r="R4" s="664"/>
      <c r="S4" s="664"/>
      <c r="T4" s="664"/>
      <c r="U4" s="664"/>
      <c r="V4" s="664" t="s">
        <v>233</v>
      </c>
      <c r="W4" s="664" t="s">
        <v>234</v>
      </c>
      <c r="X4" s="19"/>
      <c r="Y4" s="19"/>
    </row>
    <row r="5" spans="1:25" ht="34.5" customHeight="1">
      <c r="A5" s="664"/>
      <c r="B5" s="664"/>
      <c r="C5" s="664"/>
      <c r="D5" s="666"/>
      <c r="E5" s="664"/>
      <c r="F5" s="668"/>
      <c r="G5" s="668"/>
      <c r="H5" s="664" t="s">
        <v>17</v>
      </c>
      <c r="I5" s="664" t="s">
        <v>20</v>
      </c>
      <c r="J5" s="664" t="s">
        <v>21</v>
      </c>
      <c r="K5" s="664"/>
      <c r="L5" s="694" t="s">
        <v>5</v>
      </c>
      <c r="M5" s="694" t="s">
        <v>6</v>
      </c>
      <c r="N5" s="664"/>
      <c r="O5" s="663"/>
      <c r="P5" s="664" t="s">
        <v>0</v>
      </c>
      <c r="Q5" s="664" t="s">
        <v>1</v>
      </c>
      <c r="R5" s="664" t="s">
        <v>2</v>
      </c>
      <c r="S5" s="664" t="s">
        <v>75</v>
      </c>
      <c r="T5" s="664" t="s">
        <v>74</v>
      </c>
      <c r="U5" s="664" t="s">
        <v>3</v>
      </c>
      <c r="V5" s="664"/>
      <c r="W5" s="664"/>
      <c r="X5" s="19"/>
      <c r="Y5" s="19"/>
    </row>
    <row r="6" spans="1:25" ht="61.5" customHeight="1">
      <c r="A6" s="664"/>
      <c r="B6" s="664"/>
      <c r="C6" s="664"/>
      <c r="D6" s="125" t="s">
        <v>16</v>
      </c>
      <c r="E6" s="664"/>
      <c r="F6" s="669"/>
      <c r="G6" s="669"/>
      <c r="H6" s="664"/>
      <c r="I6" s="664"/>
      <c r="J6" s="126" t="s">
        <v>18</v>
      </c>
      <c r="K6" s="126" t="s">
        <v>30</v>
      </c>
      <c r="L6" s="694"/>
      <c r="M6" s="694"/>
      <c r="N6" s="664"/>
      <c r="O6" s="663"/>
      <c r="P6" s="664"/>
      <c r="Q6" s="664"/>
      <c r="R6" s="664"/>
      <c r="S6" s="664"/>
      <c r="T6" s="664"/>
      <c r="U6" s="664"/>
      <c r="V6" s="664"/>
      <c r="W6" s="664"/>
      <c r="X6" s="19"/>
      <c r="Y6" s="19"/>
    </row>
    <row r="7" spans="1:25" ht="24" customHeight="1">
      <c r="A7" s="127"/>
      <c r="B7" s="127" t="s">
        <v>24</v>
      </c>
      <c r="C7" s="128" t="s">
        <v>23</v>
      </c>
      <c r="D7" s="129">
        <f>SUM(D8+D16+D18+D20+D28+D37)</f>
        <v>1846</v>
      </c>
      <c r="E7" s="130"/>
      <c r="F7" s="130"/>
      <c r="G7" s="131"/>
      <c r="H7" s="131">
        <f t="shared" ref="H7:W7" si="0">SUM(H8+H16+H18+H20+H28+H37)</f>
        <v>9187450</v>
      </c>
      <c r="I7" s="131">
        <f t="shared" si="0"/>
        <v>38568343.069999993</v>
      </c>
      <c r="J7" s="131">
        <f t="shared" si="0"/>
        <v>1986249.2</v>
      </c>
      <c r="K7" s="131">
        <f t="shared" si="0"/>
        <v>36582093.869999997</v>
      </c>
      <c r="L7" s="131">
        <f t="shared" si="0"/>
        <v>27945733.190000001</v>
      </c>
      <c r="M7" s="131">
        <f t="shared" si="0"/>
        <v>26409352.309999999</v>
      </c>
      <c r="N7" s="131">
        <f t="shared" si="0"/>
        <v>1536380.8799999985</v>
      </c>
      <c r="O7" s="131">
        <f t="shared" si="0"/>
        <v>2278870.34</v>
      </c>
      <c r="P7" s="131">
        <f t="shared" si="0"/>
        <v>0</v>
      </c>
      <c r="Q7" s="131">
        <f t="shared" si="0"/>
        <v>7884519</v>
      </c>
      <c r="R7" s="131">
        <f t="shared" si="0"/>
        <v>11808168.41</v>
      </c>
      <c r="S7" s="131">
        <f t="shared" si="0"/>
        <v>266985</v>
      </c>
      <c r="T7" s="131">
        <f t="shared" si="0"/>
        <v>0</v>
      </c>
      <c r="U7" s="131">
        <f t="shared" si="0"/>
        <v>634692</v>
      </c>
      <c r="V7" s="131">
        <f t="shared" si="0"/>
        <v>20594364.41</v>
      </c>
      <c r="W7" s="131">
        <f t="shared" si="0"/>
        <v>27590742.370000001</v>
      </c>
    </row>
    <row r="8" spans="1:25" ht="22.5" hidden="1" customHeight="1">
      <c r="A8" s="132"/>
      <c r="B8" s="132" t="s">
        <v>25</v>
      </c>
      <c r="C8" s="133" t="s">
        <v>23</v>
      </c>
      <c r="D8" s="134">
        <f>SUM(D9:D15)</f>
        <v>506</v>
      </c>
      <c r="E8" s="135"/>
      <c r="F8" s="135"/>
      <c r="G8" s="26"/>
      <c r="H8" s="26">
        <f t="shared" ref="H8:W8" si="1">SUM(H9:H15)</f>
        <v>3877200</v>
      </c>
      <c r="I8" s="26">
        <f t="shared" si="1"/>
        <v>7547102.8300000001</v>
      </c>
      <c r="J8" s="26">
        <f t="shared" si="1"/>
        <v>189405.44</v>
      </c>
      <c r="K8" s="26">
        <f t="shared" si="1"/>
        <v>7357697.3899999997</v>
      </c>
      <c r="L8" s="26">
        <f t="shared" si="1"/>
        <v>3208505.3</v>
      </c>
      <c r="M8" s="26">
        <f t="shared" si="1"/>
        <v>2825599.2199999997</v>
      </c>
      <c r="N8" s="26">
        <f t="shared" si="1"/>
        <v>382906.08000000025</v>
      </c>
      <c r="O8" s="136">
        <f t="shared" si="1"/>
        <v>335926.31000000006</v>
      </c>
      <c r="P8" s="26">
        <f t="shared" si="1"/>
        <v>0</v>
      </c>
      <c r="Q8" s="26">
        <f t="shared" si="1"/>
        <v>4588000</v>
      </c>
      <c r="R8" s="26">
        <f t="shared" si="1"/>
        <v>810600</v>
      </c>
      <c r="S8" s="26">
        <f t="shared" si="1"/>
        <v>266985</v>
      </c>
      <c r="T8" s="26">
        <f t="shared" si="1"/>
        <v>0</v>
      </c>
      <c r="U8" s="26">
        <f t="shared" si="1"/>
        <v>12992</v>
      </c>
      <c r="V8" s="26">
        <f t="shared" si="1"/>
        <v>5678577</v>
      </c>
      <c r="W8" s="26">
        <f t="shared" si="1"/>
        <v>5974497</v>
      </c>
    </row>
    <row r="9" spans="1:25" ht="22.5" hidden="1" customHeight="1">
      <c r="A9" s="169">
        <v>1</v>
      </c>
      <c r="B9" s="34" t="s">
        <v>185</v>
      </c>
      <c r="C9" s="549">
        <v>23467</v>
      </c>
      <c r="D9" s="104">
        <v>59</v>
      </c>
      <c r="E9" s="73" t="s">
        <v>663</v>
      </c>
      <c r="F9" s="550">
        <v>2</v>
      </c>
      <c r="G9" s="73" t="s">
        <v>98</v>
      </c>
      <c r="H9" s="105">
        <v>15750</v>
      </c>
      <c r="I9" s="105">
        <v>555929.64</v>
      </c>
      <c r="J9" s="105">
        <v>0</v>
      </c>
      <c r="K9" s="105">
        <v>555929.64</v>
      </c>
      <c r="L9" s="551">
        <v>26073.49</v>
      </c>
      <c r="M9" s="551">
        <v>12574</v>
      </c>
      <c r="N9" s="588">
        <v>13499.49</v>
      </c>
      <c r="O9" s="588">
        <v>13116.930000000002</v>
      </c>
      <c r="P9" s="105">
        <v>0</v>
      </c>
      <c r="Q9" s="105">
        <v>440000</v>
      </c>
      <c r="R9" s="105">
        <v>0</v>
      </c>
      <c r="S9" s="105">
        <v>0</v>
      </c>
      <c r="T9" s="105">
        <v>0</v>
      </c>
      <c r="U9" s="105">
        <v>0</v>
      </c>
      <c r="V9" s="105">
        <f t="shared" ref="V9:V15" si="2">SUM(P9:U9)</f>
        <v>440000</v>
      </c>
      <c r="W9" s="105">
        <v>440000</v>
      </c>
    </row>
    <row r="10" spans="1:25" ht="22.5" hidden="1" customHeight="1">
      <c r="A10" s="172">
        <v>2</v>
      </c>
      <c r="B10" s="552" t="s">
        <v>186</v>
      </c>
      <c r="C10" s="553">
        <v>23467</v>
      </c>
      <c r="D10" s="554">
        <v>49</v>
      </c>
      <c r="E10" s="555" t="s">
        <v>663</v>
      </c>
      <c r="F10" s="286">
        <v>2</v>
      </c>
      <c r="G10" s="555" t="s">
        <v>98</v>
      </c>
      <c r="H10" s="108">
        <v>340100</v>
      </c>
      <c r="I10" s="108">
        <v>924004.09</v>
      </c>
      <c r="J10" s="108">
        <v>0</v>
      </c>
      <c r="K10" s="108">
        <v>924004.09</v>
      </c>
      <c r="L10" s="556">
        <v>43404.18</v>
      </c>
      <c r="M10" s="556">
        <v>17207.16</v>
      </c>
      <c r="N10" s="589">
        <f t="shared" ref="N10:N15" si="3">SUM(L10-M10)</f>
        <v>26197.02</v>
      </c>
      <c r="O10" s="589">
        <v>31641.29</v>
      </c>
      <c r="P10" s="108">
        <v>0</v>
      </c>
      <c r="Q10" s="108">
        <v>652000</v>
      </c>
      <c r="R10" s="108">
        <v>0</v>
      </c>
      <c r="S10" s="108">
        <v>0</v>
      </c>
      <c r="T10" s="108">
        <v>0</v>
      </c>
      <c r="U10" s="108">
        <v>0</v>
      </c>
      <c r="V10" s="108">
        <f t="shared" si="2"/>
        <v>652000</v>
      </c>
      <c r="W10" s="108">
        <v>742000</v>
      </c>
    </row>
    <row r="11" spans="1:25" ht="22.5" hidden="1" customHeight="1">
      <c r="A11" s="172">
        <v>3</v>
      </c>
      <c r="B11" s="557" t="s">
        <v>662</v>
      </c>
      <c r="C11" s="553">
        <v>23467</v>
      </c>
      <c r="D11" s="554">
        <v>189</v>
      </c>
      <c r="E11" s="555" t="s">
        <v>663</v>
      </c>
      <c r="F11" s="286">
        <v>2</v>
      </c>
      <c r="G11" s="555" t="s">
        <v>211</v>
      </c>
      <c r="H11" s="108">
        <v>2706750</v>
      </c>
      <c r="I11" s="108">
        <v>3590939.3</v>
      </c>
      <c r="J11" s="108">
        <v>23415</v>
      </c>
      <c r="K11" s="108">
        <v>3567524.3</v>
      </c>
      <c r="L11" s="556">
        <v>290123.77</v>
      </c>
      <c r="M11" s="556">
        <v>122021.12</v>
      </c>
      <c r="N11" s="589">
        <f t="shared" si="3"/>
        <v>168102.65000000002</v>
      </c>
      <c r="O11" s="589">
        <v>148649.82999999999</v>
      </c>
      <c r="P11" s="108">
        <v>0</v>
      </c>
      <c r="Q11" s="108">
        <v>2615000</v>
      </c>
      <c r="R11" s="108">
        <v>0</v>
      </c>
      <c r="S11" s="108">
        <v>0</v>
      </c>
      <c r="T11" s="108">
        <v>0</v>
      </c>
      <c r="U11" s="108">
        <v>0</v>
      </c>
      <c r="V11" s="108">
        <f t="shared" si="2"/>
        <v>2615000</v>
      </c>
      <c r="W11" s="108">
        <v>2224000</v>
      </c>
    </row>
    <row r="12" spans="1:25" ht="22.5" hidden="1" customHeight="1">
      <c r="A12" s="172">
        <v>4</v>
      </c>
      <c r="B12" s="552" t="s">
        <v>187</v>
      </c>
      <c r="C12" s="553">
        <v>23467</v>
      </c>
      <c r="D12" s="554">
        <v>40</v>
      </c>
      <c r="E12" s="555" t="s">
        <v>663</v>
      </c>
      <c r="F12" s="286">
        <v>2</v>
      </c>
      <c r="G12" s="555" t="s">
        <v>98</v>
      </c>
      <c r="H12" s="108">
        <v>49650</v>
      </c>
      <c r="I12" s="108">
        <v>508011.91</v>
      </c>
      <c r="J12" s="108">
        <v>54690.44</v>
      </c>
      <c r="K12" s="108">
        <v>453321.47</v>
      </c>
      <c r="L12" s="556">
        <v>2185888.2000000002</v>
      </c>
      <c r="M12" s="556">
        <v>2123737.94</v>
      </c>
      <c r="N12" s="589">
        <f t="shared" si="3"/>
        <v>62150.260000000242</v>
      </c>
      <c r="O12" s="589">
        <v>28351.050000000047</v>
      </c>
      <c r="P12" s="108">
        <v>0</v>
      </c>
      <c r="Q12" s="108">
        <v>0</v>
      </c>
      <c r="R12" s="108">
        <v>0</v>
      </c>
      <c r="S12" s="108">
        <v>266985</v>
      </c>
      <c r="T12" s="108">
        <v>0</v>
      </c>
      <c r="U12" s="108">
        <v>0</v>
      </c>
      <c r="V12" s="108">
        <f t="shared" si="2"/>
        <v>266985</v>
      </c>
      <c r="W12" s="108">
        <v>470272</v>
      </c>
    </row>
    <row r="13" spans="1:25" ht="22.5" hidden="1" customHeight="1">
      <c r="A13" s="172">
        <v>5</v>
      </c>
      <c r="B13" s="552" t="s">
        <v>188</v>
      </c>
      <c r="C13" s="553">
        <v>23467</v>
      </c>
      <c r="D13" s="554">
        <v>54</v>
      </c>
      <c r="E13" s="555" t="s">
        <v>663</v>
      </c>
      <c r="F13" s="286">
        <v>2</v>
      </c>
      <c r="G13" s="555" t="s">
        <v>98</v>
      </c>
      <c r="H13" s="108">
        <v>75150</v>
      </c>
      <c r="I13" s="108">
        <v>543926.86</v>
      </c>
      <c r="J13" s="108">
        <v>110400</v>
      </c>
      <c r="K13" s="108">
        <v>433526.86</v>
      </c>
      <c r="L13" s="556">
        <v>526017.03</v>
      </c>
      <c r="M13" s="556">
        <v>515740</v>
      </c>
      <c r="N13" s="589">
        <f t="shared" si="3"/>
        <v>10277.030000000028</v>
      </c>
      <c r="O13" s="589">
        <v>11403.020000000019</v>
      </c>
      <c r="P13" s="108">
        <v>0</v>
      </c>
      <c r="Q13" s="108">
        <v>50000</v>
      </c>
      <c r="R13" s="108">
        <v>810600</v>
      </c>
      <c r="S13" s="108">
        <v>0</v>
      </c>
      <c r="T13" s="108">
        <v>0</v>
      </c>
      <c r="U13" s="108">
        <v>12992</v>
      </c>
      <c r="V13" s="108">
        <f t="shared" si="2"/>
        <v>873592</v>
      </c>
      <c r="W13" s="108">
        <v>371225</v>
      </c>
    </row>
    <row r="14" spans="1:25" ht="22.5" hidden="1" customHeight="1">
      <c r="A14" s="172">
        <v>6</v>
      </c>
      <c r="B14" s="552" t="s">
        <v>189</v>
      </c>
      <c r="C14" s="553">
        <v>23467</v>
      </c>
      <c r="D14" s="554">
        <v>62</v>
      </c>
      <c r="E14" s="555" t="s">
        <v>663</v>
      </c>
      <c r="F14" s="286">
        <v>2</v>
      </c>
      <c r="G14" s="555" t="s">
        <v>98</v>
      </c>
      <c r="H14" s="108">
        <v>208500</v>
      </c>
      <c r="I14" s="108">
        <v>529700.4</v>
      </c>
      <c r="J14" s="108">
        <v>900</v>
      </c>
      <c r="K14" s="108">
        <v>528800.4</v>
      </c>
      <c r="L14" s="556">
        <v>41323.589999999997</v>
      </c>
      <c r="M14" s="556">
        <v>11820</v>
      </c>
      <c r="N14" s="589">
        <f t="shared" si="3"/>
        <v>29503.589999999997</v>
      </c>
      <c r="O14" s="589">
        <v>33012.53</v>
      </c>
      <c r="P14" s="108">
        <v>0</v>
      </c>
      <c r="Q14" s="108">
        <v>0</v>
      </c>
      <c r="R14" s="108">
        <v>0</v>
      </c>
      <c r="S14" s="108">
        <v>0</v>
      </c>
      <c r="T14" s="108">
        <v>0</v>
      </c>
      <c r="U14" s="108">
        <v>0</v>
      </c>
      <c r="V14" s="108">
        <f t="shared" si="2"/>
        <v>0</v>
      </c>
      <c r="W14" s="108">
        <v>930000</v>
      </c>
    </row>
    <row r="15" spans="1:25" ht="22.5" hidden="1" customHeight="1">
      <c r="A15" s="172">
        <v>7</v>
      </c>
      <c r="B15" s="558" t="s">
        <v>190</v>
      </c>
      <c r="C15" s="559">
        <v>23467</v>
      </c>
      <c r="D15" s="560">
        <v>53</v>
      </c>
      <c r="E15" s="561" t="s">
        <v>663</v>
      </c>
      <c r="F15" s="562">
        <v>2</v>
      </c>
      <c r="G15" s="561" t="s">
        <v>98</v>
      </c>
      <c r="H15" s="563">
        <v>481300</v>
      </c>
      <c r="I15" s="563">
        <v>894590.63</v>
      </c>
      <c r="J15" s="563">
        <v>0</v>
      </c>
      <c r="K15" s="563">
        <v>894590.63</v>
      </c>
      <c r="L15" s="564">
        <v>95675.04</v>
      </c>
      <c r="M15" s="564">
        <v>22499</v>
      </c>
      <c r="N15" s="590">
        <f t="shared" si="3"/>
        <v>73176.039999999994</v>
      </c>
      <c r="O15" s="590">
        <v>69751.66</v>
      </c>
      <c r="P15" s="563">
        <v>0</v>
      </c>
      <c r="Q15" s="563">
        <v>831000</v>
      </c>
      <c r="R15" s="563">
        <v>0</v>
      </c>
      <c r="S15" s="563">
        <v>0</v>
      </c>
      <c r="T15" s="563">
        <v>0</v>
      </c>
      <c r="U15" s="563">
        <v>0</v>
      </c>
      <c r="V15" s="563">
        <f t="shared" si="2"/>
        <v>831000</v>
      </c>
      <c r="W15" s="563">
        <v>797000</v>
      </c>
    </row>
    <row r="16" spans="1:25" ht="22.5" hidden="1" customHeight="1">
      <c r="A16" s="132"/>
      <c r="B16" s="132" t="s">
        <v>26</v>
      </c>
      <c r="C16" s="133" t="s">
        <v>23</v>
      </c>
      <c r="D16" s="134">
        <f>SUM(D17:D17)</f>
        <v>40</v>
      </c>
      <c r="E16" s="135"/>
      <c r="F16" s="135"/>
      <c r="G16" s="135"/>
      <c r="H16" s="26">
        <f t="shared" ref="H16:W16" si="4">SUM(H17:H17)</f>
        <v>588550</v>
      </c>
      <c r="I16" s="26">
        <f t="shared" si="4"/>
        <v>1375195.26</v>
      </c>
      <c r="J16" s="26">
        <f t="shared" si="4"/>
        <v>7120</v>
      </c>
      <c r="K16" s="26">
        <f t="shared" si="4"/>
        <v>1368075.26</v>
      </c>
      <c r="L16" s="26">
        <f t="shared" si="4"/>
        <v>76313.22</v>
      </c>
      <c r="M16" s="26">
        <f t="shared" si="4"/>
        <v>7600</v>
      </c>
      <c r="N16" s="26">
        <f t="shared" si="4"/>
        <v>68713.22</v>
      </c>
      <c r="O16" s="26">
        <f t="shared" si="4"/>
        <v>64399.839999999997</v>
      </c>
      <c r="P16" s="26">
        <f t="shared" si="4"/>
        <v>0</v>
      </c>
      <c r="Q16" s="26">
        <f t="shared" si="4"/>
        <v>0</v>
      </c>
      <c r="R16" s="26">
        <f t="shared" si="4"/>
        <v>0</v>
      </c>
      <c r="S16" s="26">
        <f t="shared" si="4"/>
        <v>0</v>
      </c>
      <c r="T16" s="26">
        <f t="shared" si="4"/>
        <v>0</v>
      </c>
      <c r="U16" s="26">
        <f t="shared" si="4"/>
        <v>0</v>
      </c>
      <c r="V16" s="26">
        <f t="shared" si="4"/>
        <v>0</v>
      </c>
      <c r="W16" s="26">
        <f t="shared" si="4"/>
        <v>0</v>
      </c>
    </row>
    <row r="17" spans="1:23" ht="22.5" hidden="1" customHeight="1">
      <c r="A17" s="168">
        <v>8</v>
      </c>
      <c r="B17" s="567" t="s">
        <v>191</v>
      </c>
      <c r="C17" s="549">
        <v>23223</v>
      </c>
      <c r="D17" s="104">
        <v>40</v>
      </c>
      <c r="E17" s="73" t="s">
        <v>663</v>
      </c>
      <c r="F17" s="550">
        <v>2</v>
      </c>
      <c r="G17" s="568" t="s">
        <v>98</v>
      </c>
      <c r="H17" s="105">
        <v>588550</v>
      </c>
      <c r="I17" s="105">
        <v>1375195.26</v>
      </c>
      <c r="J17" s="105">
        <v>7120</v>
      </c>
      <c r="K17" s="105">
        <v>1368075.26</v>
      </c>
      <c r="L17" s="551">
        <v>76313.22</v>
      </c>
      <c r="M17" s="551">
        <v>7600</v>
      </c>
      <c r="N17" s="551">
        <f>SUM(L17-M17)</f>
        <v>68713.22</v>
      </c>
      <c r="O17" s="591">
        <v>64399.839999999997</v>
      </c>
      <c r="P17" s="105">
        <v>0</v>
      </c>
      <c r="Q17" s="105">
        <v>0</v>
      </c>
      <c r="R17" s="105">
        <v>0</v>
      </c>
      <c r="S17" s="105">
        <v>0</v>
      </c>
      <c r="T17" s="105">
        <v>0</v>
      </c>
      <c r="U17" s="105">
        <v>0</v>
      </c>
      <c r="V17" s="105">
        <f>SUM(P17:U17)</f>
        <v>0</v>
      </c>
      <c r="W17" s="105">
        <f>SUM(Q17:V17)</f>
        <v>0</v>
      </c>
    </row>
    <row r="18" spans="1:23" ht="22.5" hidden="1" customHeight="1">
      <c r="A18" s="132"/>
      <c r="B18" s="132" t="s">
        <v>27</v>
      </c>
      <c r="C18" s="133" t="s">
        <v>23</v>
      </c>
      <c r="D18" s="134">
        <f>SUM(D19:D19)</f>
        <v>55</v>
      </c>
      <c r="E18" s="135"/>
      <c r="F18" s="135"/>
      <c r="G18" s="137"/>
      <c r="H18" s="26">
        <f t="shared" ref="H18:W18" si="5">SUM(H19:H19)</f>
        <v>133300</v>
      </c>
      <c r="I18" s="26">
        <f t="shared" si="5"/>
        <v>994491.43</v>
      </c>
      <c r="J18" s="26">
        <f t="shared" si="5"/>
        <v>200</v>
      </c>
      <c r="K18" s="26">
        <f t="shared" si="5"/>
        <v>994291.43</v>
      </c>
      <c r="L18" s="26">
        <f t="shared" si="5"/>
        <v>53683.96</v>
      </c>
      <c r="M18" s="26">
        <f t="shared" si="5"/>
        <v>11429</v>
      </c>
      <c r="N18" s="26">
        <f t="shared" si="5"/>
        <v>42254.96</v>
      </c>
      <c r="O18" s="26">
        <f t="shared" si="5"/>
        <v>40978.629999999997</v>
      </c>
      <c r="P18" s="26">
        <f t="shared" si="5"/>
        <v>0</v>
      </c>
      <c r="Q18" s="26">
        <f t="shared" si="5"/>
        <v>888000</v>
      </c>
      <c r="R18" s="26">
        <f t="shared" si="5"/>
        <v>0</v>
      </c>
      <c r="S18" s="26">
        <f t="shared" si="5"/>
        <v>0</v>
      </c>
      <c r="T18" s="26">
        <f t="shared" si="5"/>
        <v>0</v>
      </c>
      <c r="U18" s="26">
        <f t="shared" si="5"/>
        <v>0</v>
      </c>
      <c r="V18" s="26">
        <f t="shared" si="5"/>
        <v>888000</v>
      </c>
      <c r="W18" s="26">
        <f t="shared" si="5"/>
        <v>0</v>
      </c>
    </row>
    <row r="19" spans="1:23" ht="22.5" hidden="1" customHeight="1">
      <c r="A19" s="168">
        <v>9</v>
      </c>
      <c r="B19" s="138" t="s">
        <v>192</v>
      </c>
      <c r="C19" s="549">
        <v>23284</v>
      </c>
      <c r="D19" s="104">
        <v>55</v>
      </c>
      <c r="E19" s="73" t="s">
        <v>663</v>
      </c>
      <c r="F19" s="569">
        <v>2</v>
      </c>
      <c r="G19" s="139" t="s">
        <v>98</v>
      </c>
      <c r="H19" s="105">
        <v>133300</v>
      </c>
      <c r="I19" s="105">
        <v>994491.43</v>
      </c>
      <c r="J19" s="105">
        <v>200</v>
      </c>
      <c r="K19" s="105">
        <v>994291.43</v>
      </c>
      <c r="L19" s="551">
        <v>53683.96</v>
      </c>
      <c r="M19" s="551">
        <v>11429</v>
      </c>
      <c r="N19" s="106">
        <f>SUM(L19-M19)</f>
        <v>42254.96</v>
      </c>
      <c r="O19" s="570">
        <v>40978.629999999997</v>
      </c>
      <c r="P19" s="105">
        <v>0</v>
      </c>
      <c r="Q19" s="105">
        <v>888000</v>
      </c>
      <c r="R19" s="105">
        <v>0</v>
      </c>
      <c r="S19" s="105">
        <v>0</v>
      </c>
      <c r="T19" s="105">
        <v>0</v>
      </c>
      <c r="U19" s="105">
        <v>0</v>
      </c>
      <c r="V19" s="107">
        <f>SUM(P19:U19)</f>
        <v>888000</v>
      </c>
      <c r="W19" s="107">
        <v>0</v>
      </c>
    </row>
    <row r="20" spans="1:23" ht="22.5" customHeight="1">
      <c r="A20" s="132"/>
      <c r="B20" s="132" t="s">
        <v>28</v>
      </c>
      <c r="C20" s="133" t="s">
        <v>23</v>
      </c>
      <c r="D20" s="134">
        <f>SUM(D21:D27)</f>
        <v>448</v>
      </c>
      <c r="E20" s="135"/>
      <c r="F20" s="135"/>
      <c r="G20" s="135"/>
      <c r="H20" s="26">
        <f t="shared" ref="H20:W20" si="6">SUM(H21:H27)</f>
        <v>2998700</v>
      </c>
      <c r="I20" s="26">
        <f t="shared" si="6"/>
        <v>7401278.2699999996</v>
      </c>
      <c r="J20" s="26">
        <f t="shared" si="6"/>
        <v>600593.58000000007</v>
      </c>
      <c r="K20" s="26">
        <f t="shared" si="6"/>
        <v>6800684.6900000004</v>
      </c>
      <c r="L20" s="26">
        <f t="shared" si="6"/>
        <v>274989.32</v>
      </c>
      <c r="M20" s="26">
        <f t="shared" si="6"/>
        <v>103403.11</v>
      </c>
      <c r="N20" s="26">
        <f t="shared" si="6"/>
        <v>171586.21000000002</v>
      </c>
      <c r="O20" s="26">
        <f t="shared" si="6"/>
        <v>341138.5</v>
      </c>
      <c r="P20" s="26">
        <f t="shared" si="6"/>
        <v>0</v>
      </c>
      <c r="Q20" s="26">
        <f t="shared" si="6"/>
        <v>2408519</v>
      </c>
      <c r="R20" s="26">
        <f t="shared" si="6"/>
        <v>0</v>
      </c>
      <c r="S20" s="26">
        <f t="shared" si="6"/>
        <v>0</v>
      </c>
      <c r="T20" s="26">
        <f t="shared" si="6"/>
        <v>0</v>
      </c>
      <c r="U20" s="26">
        <f t="shared" si="6"/>
        <v>5118</v>
      </c>
      <c r="V20" s="26">
        <f t="shared" si="6"/>
        <v>2413637</v>
      </c>
      <c r="W20" s="26">
        <f t="shared" si="6"/>
        <v>1649310</v>
      </c>
    </row>
    <row r="21" spans="1:23" ht="22.5" customHeight="1">
      <c r="A21" s="169">
        <v>10</v>
      </c>
      <c r="B21" s="34" t="s">
        <v>193</v>
      </c>
      <c r="C21" s="549">
        <v>23467</v>
      </c>
      <c r="D21" s="104">
        <v>132</v>
      </c>
      <c r="E21" s="73" t="s">
        <v>663</v>
      </c>
      <c r="F21" s="550">
        <v>2</v>
      </c>
      <c r="G21" s="571" t="s">
        <v>98</v>
      </c>
      <c r="H21" s="105">
        <v>178050</v>
      </c>
      <c r="I21" s="105">
        <v>478831.57</v>
      </c>
      <c r="J21" s="105">
        <v>30258.639999999999</v>
      </c>
      <c r="K21" s="105">
        <v>448572.93</v>
      </c>
      <c r="L21" s="551">
        <v>37517.39</v>
      </c>
      <c r="M21" s="551">
        <v>15200</v>
      </c>
      <c r="N21" s="551">
        <f t="shared" ref="N21:N26" si="7">SUM(L21-M21)</f>
        <v>22317.39</v>
      </c>
      <c r="O21" s="591">
        <v>46384.429999999993</v>
      </c>
      <c r="P21" s="105">
        <v>0</v>
      </c>
      <c r="Q21" s="105">
        <v>385000</v>
      </c>
      <c r="R21" s="105">
        <v>0</v>
      </c>
      <c r="S21" s="105">
        <v>0</v>
      </c>
      <c r="T21" s="105">
        <v>0</v>
      </c>
      <c r="U21" s="105">
        <v>0</v>
      </c>
      <c r="V21" s="105">
        <f t="shared" ref="V21:V27" si="8">SUM(P21:U21)</f>
        <v>385000</v>
      </c>
      <c r="W21" s="105">
        <v>385000</v>
      </c>
    </row>
    <row r="22" spans="1:23" ht="22.5" customHeight="1">
      <c r="A22" s="172">
        <v>11</v>
      </c>
      <c r="B22" s="572" t="s">
        <v>194</v>
      </c>
      <c r="C22" s="553">
        <v>23101</v>
      </c>
      <c r="D22" s="554">
        <v>52</v>
      </c>
      <c r="E22" s="555" t="s">
        <v>664</v>
      </c>
      <c r="F22" s="286">
        <v>2</v>
      </c>
      <c r="G22" s="140" t="s">
        <v>98</v>
      </c>
      <c r="H22" s="108">
        <v>766300</v>
      </c>
      <c r="I22" s="108">
        <v>1344065.56</v>
      </c>
      <c r="J22" s="108">
        <v>288896.46000000002</v>
      </c>
      <c r="K22" s="108">
        <v>1055169.1000000001</v>
      </c>
      <c r="L22" s="556">
        <v>37145.72</v>
      </c>
      <c r="M22" s="556">
        <v>32125.11</v>
      </c>
      <c r="N22" s="556">
        <f t="shared" si="7"/>
        <v>5020.6100000000006</v>
      </c>
      <c r="O22" s="592">
        <v>22182.78</v>
      </c>
      <c r="P22" s="108">
        <v>0</v>
      </c>
      <c r="Q22" s="108">
        <v>0</v>
      </c>
      <c r="R22" s="108">
        <v>0</v>
      </c>
      <c r="S22" s="108">
        <v>0</v>
      </c>
      <c r="T22" s="108">
        <v>0</v>
      </c>
      <c r="U22" s="108">
        <v>0</v>
      </c>
      <c r="V22" s="108">
        <f t="shared" si="8"/>
        <v>0</v>
      </c>
      <c r="W22" s="108">
        <v>0</v>
      </c>
    </row>
    <row r="23" spans="1:23" ht="22.5" customHeight="1">
      <c r="A23" s="172">
        <v>12</v>
      </c>
      <c r="B23" s="572" t="s">
        <v>195</v>
      </c>
      <c r="C23" s="553">
        <v>23467</v>
      </c>
      <c r="D23" s="554">
        <v>61</v>
      </c>
      <c r="E23" s="555" t="s">
        <v>663</v>
      </c>
      <c r="F23" s="286">
        <v>2</v>
      </c>
      <c r="G23" s="140" t="s">
        <v>98</v>
      </c>
      <c r="H23" s="108">
        <v>1521000</v>
      </c>
      <c r="I23" s="108">
        <v>2068346.23</v>
      </c>
      <c r="J23" s="108">
        <v>77093.119999999995</v>
      </c>
      <c r="K23" s="108">
        <v>1991253.11</v>
      </c>
      <c r="L23" s="556">
        <v>57994.02</v>
      </c>
      <c r="M23" s="556">
        <v>13500</v>
      </c>
      <c r="N23" s="556">
        <f t="shared" si="7"/>
        <v>44494.02</v>
      </c>
      <c r="O23" s="592">
        <v>147071.43</v>
      </c>
      <c r="P23" s="108">
        <v>0</v>
      </c>
      <c r="Q23" s="108">
        <v>0</v>
      </c>
      <c r="R23" s="108">
        <v>0</v>
      </c>
      <c r="S23" s="108">
        <v>0</v>
      </c>
      <c r="T23" s="108">
        <v>0</v>
      </c>
      <c r="U23" s="108">
        <v>0</v>
      </c>
      <c r="V23" s="108">
        <f t="shared" si="8"/>
        <v>0</v>
      </c>
      <c r="W23" s="108">
        <v>435000</v>
      </c>
    </row>
    <row r="24" spans="1:23" ht="22.5" customHeight="1">
      <c r="A24" s="172">
        <v>13</v>
      </c>
      <c r="B24" s="573" t="s">
        <v>196</v>
      </c>
      <c r="C24" s="553">
        <v>23467</v>
      </c>
      <c r="D24" s="554">
        <v>41</v>
      </c>
      <c r="E24" s="555" t="s">
        <v>663</v>
      </c>
      <c r="F24" s="286">
        <v>2</v>
      </c>
      <c r="G24" s="574" t="s">
        <v>98</v>
      </c>
      <c r="H24" s="108">
        <v>90750</v>
      </c>
      <c r="I24" s="108">
        <v>629124.31000000006</v>
      </c>
      <c r="J24" s="108">
        <v>0</v>
      </c>
      <c r="K24" s="108">
        <v>629124.31000000006</v>
      </c>
      <c r="L24" s="556">
        <v>26396.6</v>
      </c>
      <c r="M24" s="556">
        <v>13395</v>
      </c>
      <c r="N24" s="556">
        <v>13001.6</v>
      </c>
      <c r="O24" s="592">
        <v>15194.990000000002</v>
      </c>
      <c r="P24" s="108">
        <v>0</v>
      </c>
      <c r="Q24" s="108">
        <v>390000</v>
      </c>
      <c r="R24" s="108">
        <v>0</v>
      </c>
      <c r="S24" s="108">
        <v>0</v>
      </c>
      <c r="T24" s="108">
        <v>0</v>
      </c>
      <c r="U24" s="108">
        <v>0</v>
      </c>
      <c r="V24" s="108">
        <f t="shared" si="8"/>
        <v>390000</v>
      </c>
      <c r="W24" s="108">
        <v>430000</v>
      </c>
    </row>
    <row r="25" spans="1:23" ht="22.5" customHeight="1">
      <c r="A25" s="172">
        <v>14</v>
      </c>
      <c r="B25" s="572" t="s">
        <v>197</v>
      </c>
      <c r="C25" s="553">
        <v>23467</v>
      </c>
      <c r="D25" s="554">
        <v>42</v>
      </c>
      <c r="E25" s="555" t="s">
        <v>663</v>
      </c>
      <c r="F25" s="286">
        <v>2</v>
      </c>
      <c r="G25" s="140" t="s">
        <v>98</v>
      </c>
      <c r="H25" s="108">
        <v>90750</v>
      </c>
      <c r="I25" s="108">
        <v>629124.31000000006</v>
      </c>
      <c r="J25" s="108">
        <v>0</v>
      </c>
      <c r="K25" s="108">
        <v>629124.31000000006</v>
      </c>
      <c r="L25" s="556">
        <v>22463.24</v>
      </c>
      <c r="M25" s="556">
        <v>5322</v>
      </c>
      <c r="N25" s="556">
        <f t="shared" si="7"/>
        <v>17141.240000000002</v>
      </c>
      <c r="O25" s="592">
        <v>38158.15</v>
      </c>
      <c r="P25" s="108">
        <v>0</v>
      </c>
      <c r="Q25" s="108">
        <v>340000</v>
      </c>
      <c r="R25" s="108">
        <v>0</v>
      </c>
      <c r="S25" s="108">
        <v>0</v>
      </c>
      <c r="T25" s="108">
        <v>0</v>
      </c>
      <c r="U25" s="108">
        <v>0</v>
      </c>
      <c r="V25" s="108">
        <f t="shared" si="8"/>
        <v>340000</v>
      </c>
      <c r="W25" s="108">
        <v>7310</v>
      </c>
    </row>
    <row r="26" spans="1:23" ht="22.5" customHeight="1">
      <c r="A26" s="172">
        <v>15</v>
      </c>
      <c r="B26" s="552" t="s">
        <v>198</v>
      </c>
      <c r="C26" s="553">
        <v>23467</v>
      </c>
      <c r="D26" s="554">
        <v>69</v>
      </c>
      <c r="E26" s="555" t="s">
        <v>663</v>
      </c>
      <c r="F26" s="286">
        <v>2</v>
      </c>
      <c r="G26" s="574" t="s">
        <v>98</v>
      </c>
      <c r="H26" s="108">
        <v>207000</v>
      </c>
      <c r="I26" s="108">
        <v>542588.02</v>
      </c>
      <c r="J26" s="108">
        <v>30685.45</v>
      </c>
      <c r="K26" s="108">
        <v>511902.57</v>
      </c>
      <c r="L26" s="556">
        <v>25160.83</v>
      </c>
      <c r="M26" s="556">
        <v>9426</v>
      </c>
      <c r="N26" s="556">
        <f t="shared" si="7"/>
        <v>15734.830000000002</v>
      </c>
      <c r="O26" s="592">
        <v>25649.4</v>
      </c>
      <c r="P26" s="108">
        <v>0</v>
      </c>
      <c r="Q26" s="108">
        <v>171519</v>
      </c>
      <c r="R26" s="108">
        <v>0</v>
      </c>
      <c r="S26" s="108">
        <v>0</v>
      </c>
      <c r="T26" s="108">
        <v>0</v>
      </c>
      <c r="U26" s="108">
        <v>0</v>
      </c>
      <c r="V26" s="108">
        <f t="shared" si="8"/>
        <v>171519</v>
      </c>
      <c r="W26" s="108">
        <v>10000</v>
      </c>
    </row>
    <row r="27" spans="1:23" ht="22.5" customHeight="1">
      <c r="A27" s="172">
        <v>16</v>
      </c>
      <c r="B27" s="558" t="s">
        <v>200</v>
      </c>
      <c r="C27" s="559">
        <v>23101</v>
      </c>
      <c r="D27" s="560">
        <v>51</v>
      </c>
      <c r="E27" s="561" t="s">
        <v>664</v>
      </c>
      <c r="F27" s="562">
        <v>2</v>
      </c>
      <c r="G27" s="575" t="s">
        <v>98</v>
      </c>
      <c r="H27" s="563">
        <v>144850</v>
      </c>
      <c r="I27" s="563">
        <v>1709198.27</v>
      </c>
      <c r="J27" s="563">
        <v>173659.91</v>
      </c>
      <c r="K27" s="563">
        <v>1535538.36</v>
      </c>
      <c r="L27" s="564">
        <v>68311.520000000004</v>
      </c>
      <c r="M27" s="564">
        <v>14435</v>
      </c>
      <c r="N27" s="564">
        <f>SUM(L27-M27)</f>
        <v>53876.520000000004</v>
      </c>
      <c r="O27" s="593">
        <v>46497.32</v>
      </c>
      <c r="P27" s="563">
        <v>0</v>
      </c>
      <c r="Q27" s="563">
        <v>1122000</v>
      </c>
      <c r="R27" s="563">
        <v>0</v>
      </c>
      <c r="S27" s="563">
        <v>0</v>
      </c>
      <c r="T27" s="563">
        <v>0</v>
      </c>
      <c r="U27" s="563">
        <v>5118</v>
      </c>
      <c r="V27" s="563">
        <f t="shared" si="8"/>
        <v>1127118</v>
      </c>
      <c r="W27" s="563">
        <v>382000</v>
      </c>
    </row>
    <row r="28" spans="1:23" ht="22.5" customHeight="1">
      <c r="A28" s="132"/>
      <c r="B28" s="132" t="s">
        <v>29</v>
      </c>
      <c r="C28" s="133" t="s">
        <v>23</v>
      </c>
      <c r="D28" s="134">
        <f>SUM(D29:D36)</f>
        <v>797</v>
      </c>
      <c r="E28" s="135"/>
      <c r="F28" s="135"/>
      <c r="G28" s="135"/>
      <c r="H28" s="26">
        <f t="shared" ref="H28:W28" si="9">SUM(H29:H36)</f>
        <v>1589700</v>
      </c>
      <c r="I28" s="26">
        <f t="shared" si="9"/>
        <v>21250275.279999997</v>
      </c>
      <c r="J28" s="26">
        <f t="shared" si="9"/>
        <v>1188930.18</v>
      </c>
      <c r="K28" s="26">
        <f t="shared" si="9"/>
        <v>20061345.099999998</v>
      </c>
      <c r="L28" s="26">
        <f t="shared" si="9"/>
        <v>24332241.390000001</v>
      </c>
      <c r="M28" s="26">
        <f t="shared" si="9"/>
        <v>23461320.98</v>
      </c>
      <c r="N28" s="26">
        <f t="shared" si="9"/>
        <v>870920.40999999829</v>
      </c>
      <c r="O28" s="26">
        <f t="shared" si="9"/>
        <v>1496427.06</v>
      </c>
      <c r="P28" s="26">
        <f t="shared" si="9"/>
        <v>0</v>
      </c>
      <c r="Q28" s="26">
        <f t="shared" si="9"/>
        <v>0</v>
      </c>
      <c r="R28" s="26">
        <f t="shared" si="9"/>
        <v>10997568.41</v>
      </c>
      <c r="S28" s="26">
        <f t="shared" si="9"/>
        <v>0</v>
      </c>
      <c r="T28" s="26">
        <f t="shared" si="9"/>
        <v>0</v>
      </c>
      <c r="U28" s="26">
        <f t="shared" si="9"/>
        <v>616582</v>
      </c>
      <c r="V28" s="26">
        <f t="shared" si="9"/>
        <v>11614150.41</v>
      </c>
      <c r="W28" s="26">
        <f t="shared" si="9"/>
        <v>19966935.370000001</v>
      </c>
    </row>
    <row r="29" spans="1:23" ht="41">
      <c r="A29" s="169">
        <v>17</v>
      </c>
      <c r="B29" s="142" t="s">
        <v>209</v>
      </c>
      <c r="C29" s="143" t="s">
        <v>210</v>
      </c>
      <c r="D29" s="104">
        <v>103</v>
      </c>
      <c r="E29" s="73" t="s">
        <v>664</v>
      </c>
      <c r="F29" s="576">
        <v>3</v>
      </c>
      <c r="G29" s="144" t="s">
        <v>211</v>
      </c>
      <c r="H29" s="105">
        <v>571900</v>
      </c>
      <c r="I29" s="105">
        <v>3759589</v>
      </c>
      <c r="J29" s="105">
        <v>13429.15</v>
      </c>
      <c r="K29" s="105">
        <v>3746159.85</v>
      </c>
      <c r="L29" s="577">
        <v>17978482.109999999</v>
      </c>
      <c r="M29" s="577">
        <v>17627662.940000001</v>
      </c>
      <c r="N29" s="587">
        <v>350819.16999999806</v>
      </c>
      <c r="O29" s="587">
        <v>1358104.04</v>
      </c>
      <c r="P29" s="105">
        <v>0</v>
      </c>
      <c r="Q29" s="105">
        <v>0</v>
      </c>
      <c r="R29" s="105">
        <v>9147168</v>
      </c>
      <c r="S29" s="105">
        <v>0</v>
      </c>
      <c r="T29" s="105">
        <v>0</v>
      </c>
      <c r="U29" s="105">
        <v>0</v>
      </c>
      <c r="V29" s="107">
        <f t="shared" ref="V29:V36" si="10">SUM(P29:U29)</f>
        <v>9147168</v>
      </c>
      <c r="W29" s="107">
        <v>14793716</v>
      </c>
    </row>
    <row r="30" spans="1:23">
      <c r="A30" s="172">
        <v>18</v>
      </c>
      <c r="B30" s="145" t="s">
        <v>661</v>
      </c>
      <c r="C30" s="146">
        <v>22919</v>
      </c>
      <c r="D30" s="554">
        <v>72</v>
      </c>
      <c r="E30" s="555" t="s">
        <v>664</v>
      </c>
      <c r="F30" s="286">
        <v>3</v>
      </c>
      <c r="G30" s="140" t="s">
        <v>98</v>
      </c>
      <c r="H30" s="108">
        <v>63000</v>
      </c>
      <c r="I30" s="108">
        <v>293120.83</v>
      </c>
      <c r="J30" s="108">
        <v>24206.81</v>
      </c>
      <c r="K30" s="108">
        <v>268914.02</v>
      </c>
      <c r="L30" s="556">
        <v>495434.58</v>
      </c>
      <c r="M30" s="556">
        <v>706427.78</v>
      </c>
      <c r="N30" s="109">
        <v>-210993.2</v>
      </c>
      <c r="O30" s="109">
        <v>-123752.19</v>
      </c>
      <c r="P30" s="108">
        <v>0</v>
      </c>
      <c r="Q30" s="108">
        <v>0</v>
      </c>
      <c r="R30" s="108">
        <v>0</v>
      </c>
      <c r="S30" s="108">
        <v>0</v>
      </c>
      <c r="T30" s="108">
        <v>0</v>
      </c>
      <c r="U30" s="108">
        <v>0</v>
      </c>
      <c r="V30" s="110">
        <f t="shared" si="10"/>
        <v>0</v>
      </c>
      <c r="W30" s="110">
        <v>17257</v>
      </c>
    </row>
    <row r="31" spans="1:23" ht="22.5" customHeight="1">
      <c r="A31" s="172">
        <v>19</v>
      </c>
      <c r="B31" s="145" t="s">
        <v>202</v>
      </c>
      <c r="C31" s="146">
        <v>23284</v>
      </c>
      <c r="D31" s="554">
        <v>82</v>
      </c>
      <c r="E31" s="555" t="s">
        <v>663</v>
      </c>
      <c r="F31" s="286">
        <v>2</v>
      </c>
      <c r="G31" s="140" t="s">
        <v>98</v>
      </c>
      <c r="H31" s="108">
        <v>186450</v>
      </c>
      <c r="I31" s="108">
        <v>581160.79</v>
      </c>
      <c r="J31" s="108">
        <v>46359</v>
      </c>
      <c r="K31" s="108">
        <v>534801.79</v>
      </c>
      <c r="L31" s="556">
        <v>110514.16</v>
      </c>
      <c r="M31" s="556">
        <v>4050</v>
      </c>
      <c r="N31" s="109">
        <f t="shared" ref="N31:N35" si="11">SUM(L31-M31)</f>
        <v>106464.16</v>
      </c>
      <c r="O31" s="109">
        <v>77335.47</v>
      </c>
      <c r="P31" s="108">
        <v>0</v>
      </c>
      <c r="Q31" s="108">
        <v>0</v>
      </c>
      <c r="R31" s="108">
        <v>4800</v>
      </c>
      <c r="S31" s="108">
        <v>0</v>
      </c>
      <c r="T31" s="108">
        <v>0</v>
      </c>
      <c r="U31" s="108">
        <v>56400</v>
      </c>
      <c r="V31" s="110">
        <f t="shared" si="10"/>
        <v>61200</v>
      </c>
      <c r="W31" s="110">
        <v>85500</v>
      </c>
    </row>
    <row r="32" spans="1:23" ht="22.5" customHeight="1">
      <c r="A32" s="172">
        <v>20</v>
      </c>
      <c r="B32" s="145" t="s">
        <v>203</v>
      </c>
      <c r="C32" s="146">
        <v>23284</v>
      </c>
      <c r="D32" s="554">
        <v>96</v>
      </c>
      <c r="E32" s="555" t="s">
        <v>663</v>
      </c>
      <c r="F32" s="286">
        <v>2</v>
      </c>
      <c r="G32" s="140" t="s">
        <v>98</v>
      </c>
      <c r="H32" s="108">
        <v>157750</v>
      </c>
      <c r="I32" s="108">
        <v>7190865.4299999997</v>
      </c>
      <c r="J32" s="108">
        <v>1074935.22</v>
      </c>
      <c r="K32" s="108">
        <v>6115930.21</v>
      </c>
      <c r="L32" s="556">
        <v>5390076.5</v>
      </c>
      <c r="M32" s="556">
        <v>4686579.93</v>
      </c>
      <c r="N32" s="109">
        <f t="shared" si="11"/>
        <v>703496.5700000003</v>
      </c>
      <c r="O32" s="109">
        <v>243009.29000000004</v>
      </c>
      <c r="P32" s="108">
        <v>0</v>
      </c>
      <c r="Q32" s="108">
        <v>0</v>
      </c>
      <c r="R32" s="108">
        <v>1818055.41</v>
      </c>
      <c r="S32" s="108">
        <v>0</v>
      </c>
      <c r="T32" s="108">
        <v>0</v>
      </c>
      <c r="U32" s="108">
        <v>509122</v>
      </c>
      <c r="V32" s="110">
        <f t="shared" si="10"/>
        <v>2327177.41</v>
      </c>
      <c r="W32" s="110">
        <v>5000762.37</v>
      </c>
    </row>
    <row r="33" spans="1:23" ht="22.5" customHeight="1">
      <c r="A33" s="172">
        <v>21</v>
      </c>
      <c r="B33" s="578" t="s">
        <v>204</v>
      </c>
      <c r="C33" s="146">
        <v>23284</v>
      </c>
      <c r="D33" s="554">
        <v>51</v>
      </c>
      <c r="E33" s="555" t="s">
        <v>663</v>
      </c>
      <c r="F33" s="286">
        <v>2</v>
      </c>
      <c r="G33" s="579" t="s">
        <v>98</v>
      </c>
      <c r="H33" s="108">
        <v>127100</v>
      </c>
      <c r="I33" s="108">
        <v>900298.87</v>
      </c>
      <c r="J33" s="108">
        <v>0</v>
      </c>
      <c r="K33" s="108">
        <v>900298.87</v>
      </c>
      <c r="L33" s="556">
        <v>45733.760000000002</v>
      </c>
      <c r="M33" s="556">
        <v>48609.5</v>
      </c>
      <c r="N33" s="109">
        <f t="shared" si="11"/>
        <v>-2875.739999999998</v>
      </c>
      <c r="O33" s="109">
        <v>24563.7</v>
      </c>
      <c r="P33" s="108">
        <v>0</v>
      </c>
      <c r="Q33" s="108">
        <v>0</v>
      </c>
      <c r="R33" s="108">
        <v>0</v>
      </c>
      <c r="S33" s="108">
        <v>0</v>
      </c>
      <c r="T33" s="108">
        <v>0</v>
      </c>
      <c r="U33" s="108">
        <v>24500</v>
      </c>
      <c r="V33" s="110">
        <f t="shared" si="10"/>
        <v>24500</v>
      </c>
      <c r="W33" s="110">
        <v>12000</v>
      </c>
    </row>
    <row r="34" spans="1:23" ht="22.5" customHeight="1">
      <c r="A34" s="172">
        <v>22</v>
      </c>
      <c r="B34" s="552" t="s">
        <v>205</v>
      </c>
      <c r="C34" s="146">
        <v>23284</v>
      </c>
      <c r="D34" s="554">
        <v>107</v>
      </c>
      <c r="E34" s="555" t="s">
        <v>664</v>
      </c>
      <c r="F34" s="286">
        <v>2</v>
      </c>
      <c r="G34" s="579" t="s">
        <v>98</v>
      </c>
      <c r="H34" s="108">
        <v>198100</v>
      </c>
      <c r="I34" s="108">
        <v>7754233.9500000002</v>
      </c>
      <c r="J34" s="108">
        <v>0</v>
      </c>
      <c r="K34" s="108">
        <v>7754233.9500000002</v>
      </c>
      <c r="L34" s="556">
        <v>229722.67</v>
      </c>
      <c r="M34" s="556">
        <v>338886.79</v>
      </c>
      <c r="N34" s="109">
        <f t="shared" si="11"/>
        <v>-109164.11999999997</v>
      </c>
      <c r="O34" s="109">
        <v>-114106.31</v>
      </c>
      <c r="P34" s="108">
        <v>0</v>
      </c>
      <c r="Q34" s="108">
        <v>0</v>
      </c>
      <c r="R34" s="108">
        <v>0</v>
      </c>
      <c r="S34" s="108">
        <v>0</v>
      </c>
      <c r="T34" s="108">
        <v>0</v>
      </c>
      <c r="U34" s="108">
        <v>0</v>
      </c>
      <c r="V34" s="110">
        <f t="shared" si="10"/>
        <v>0</v>
      </c>
      <c r="W34" s="110">
        <v>0</v>
      </c>
    </row>
    <row r="35" spans="1:23">
      <c r="A35" s="172">
        <v>23</v>
      </c>
      <c r="B35" s="578" t="s">
        <v>206</v>
      </c>
      <c r="C35" s="146">
        <v>23376</v>
      </c>
      <c r="D35" s="554">
        <v>83</v>
      </c>
      <c r="E35" s="555" t="s">
        <v>663</v>
      </c>
      <c r="F35" s="286">
        <v>2</v>
      </c>
      <c r="G35" s="579" t="s">
        <v>98</v>
      </c>
      <c r="H35" s="108">
        <v>49000</v>
      </c>
      <c r="I35" s="108">
        <v>430165.83</v>
      </c>
      <c r="J35" s="108">
        <v>30000</v>
      </c>
      <c r="K35" s="108">
        <v>400165.83</v>
      </c>
      <c r="L35" s="556">
        <v>74352.240000000005</v>
      </c>
      <c r="M35" s="556">
        <v>46934.04</v>
      </c>
      <c r="N35" s="109">
        <f t="shared" si="11"/>
        <v>27418.200000000004</v>
      </c>
      <c r="O35" s="109">
        <v>28895.699999999997</v>
      </c>
      <c r="P35" s="108">
        <v>0</v>
      </c>
      <c r="Q35" s="108">
        <v>0</v>
      </c>
      <c r="R35" s="108">
        <v>27545</v>
      </c>
      <c r="S35" s="108">
        <v>0</v>
      </c>
      <c r="T35" s="108">
        <v>0</v>
      </c>
      <c r="U35" s="108">
        <v>25560</v>
      </c>
      <c r="V35" s="110">
        <f t="shared" si="10"/>
        <v>53105</v>
      </c>
      <c r="W35" s="110">
        <v>50800</v>
      </c>
    </row>
    <row r="36" spans="1:23">
      <c r="A36" s="580">
        <v>24</v>
      </c>
      <c r="B36" s="581" t="s">
        <v>207</v>
      </c>
      <c r="C36" s="582">
        <v>23284</v>
      </c>
      <c r="D36" s="560">
        <v>203</v>
      </c>
      <c r="E36" s="561" t="s">
        <v>663</v>
      </c>
      <c r="F36" s="562">
        <v>2</v>
      </c>
      <c r="G36" s="583" t="s">
        <v>98</v>
      </c>
      <c r="H36" s="563">
        <v>236400</v>
      </c>
      <c r="I36" s="563">
        <v>340840.58</v>
      </c>
      <c r="J36" s="563">
        <v>0</v>
      </c>
      <c r="K36" s="563">
        <v>340840.58</v>
      </c>
      <c r="L36" s="564">
        <v>7925.37</v>
      </c>
      <c r="M36" s="564">
        <v>2170</v>
      </c>
      <c r="N36" s="565">
        <v>5755.37</v>
      </c>
      <c r="O36" s="565">
        <v>2377.36</v>
      </c>
      <c r="P36" s="563">
        <v>0</v>
      </c>
      <c r="Q36" s="563">
        <v>0</v>
      </c>
      <c r="R36" s="563">
        <v>0</v>
      </c>
      <c r="S36" s="563">
        <v>0</v>
      </c>
      <c r="T36" s="563">
        <v>0</v>
      </c>
      <c r="U36" s="563">
        <v>1000</v>
      </c>
      <c r="V36" s="566">
        <f t="shared" si="10"/>
        <v>1000</v>
      </c>
      <c r="W36" s="566">
        <v>6900</v>
      </c>
    </row>
    <row r="37" spans="1:23" ht="22.5" hidden="1" customHeight="1">
      <c r="A37" s="132"/>
      <c r="B37" s="132" t="s">
        <v>59</v>
      </c>
      <c r="C37" s="133" t="s">
        <v>23</v>
      </c>
      <c r="D37" s="134">
        <f>SUM(D38:D38)</f>
        <v>0</v>
      </c>
      <c r="E37" s="135"/>
      <c r="F37" s="135"/>
      <c r="G37" s="26"/>
      <c r="H37" s="26">
        <f t="shared" ref="H37:W37" si="12">SUM(H38:H38)</f>
        <v>0</v>
      </c>
      <c r="I37" s="26">
        <f t="shared" si="12"/>
        <v>0</v>
      </c>
      <c r="J37" s="26">
        <f t="shared" si="12"/>
        <v>0</v>
      </c>
      <c r="K37" s="26">
        <f t="shared" si="12"/>
        <v>0</v>
      </c>
      <c r="L37" s="26">
        <f t="shared" si="12"/>
        <v>0</v>
      </c>
      <c r="M37" s="26">
        <f t="shared" si="12"/>
        <v>0</v>
      </c>
      <c r="N37" s="26">
        <f t="shared" si="12"/>
        <v>0</v>
      </c>
      <c r="O37" s="26">
        <f t="shared" si="12"/>
        <v>0</v>
      </c>
      <c r="P37" s="26">
        <f t="shared" si="12"/>
        <v>0</v>
      </c>
      <c r="Q37" s="26">
        <f t="shared" si="12"/>
        <v>0</v>
      </c>
      <c r="R37" s="26">
        <f t="shared" si="12"/>
        <v>0</v>
      </c>
      <c r="S37" s="26">
        <f t="shared" si="12"/>
        <v>0</v>
      </c>
      <c r="T37" s="26">
        <f t="shared" si="12"/>
        <v>0</v>
      </c>
      <c r="U37" s="26">
        <f t="shared" si="12"/>
        <v>0</v>
      </c>
      <c r="V37" s="26">
        <f t="shared" si="12"/>
        <v>0</v>
      </c>
      <c r="W37" s="26">
        <f t="shared" si="12"/>
        <v>0</v>
      </c>
    </row>
    <row r="38" spans="1:23" hidden="1">
      <c r="A38" s="168"/>
      <c r="B38" s="76"/>
      <c r="C38" s="77"/>
      <c r="D38" s="78"/>
      <c r="E38" s="79"/>
      <c r="F38" s="79"/>
      <c r="G38" s="81"/>
      <c r="H38" s="81"/>
      <c r="I38" s="81"/>
      <c r="J38" s="81"/>
      <c r="K38" s="81"/>
      <c r="L38" s="82"/>
      <c r="M38" s="82"/>
      <c r="N38" s="69"/>
      <c r="O38" s="83"/>
      <c r="P38" s="81"/>
      <c r="Q38" s="81"/>
      <c r="R38" s="81"/>
      <c r="S38" s="81"/>
      <c r="T38" s="81"/>
      <c r="U38" s="81"/>
      <c r="V38" s="70"/>
      <c r="W38" s="84"/>
    </row>
    <row r="39" spans="1:23" hidden="1">
      <c r="B39" s="114"/>
      <c r="C39" s="115"/>
      <c r="D39" s="318"/>
      <c r="E39" s="319"/>
      <c r="F39" s="319"/>
      <c r="G39" s="320"/>
      <c r="H39" s="320"/>
      <c r="I39" s="320"/>
      <c r="J39" s="320"/>
      <c r="K39" s="320"/>
      <c r="L39" s="313"/>
      <c r="M39" s="313"/>
      <c r="N39" s="314"/>
      <c r="O39" s="315"/>
      <c r="P39" s="320"/>
      <c r="Q39" s="320"/>
      <c r="R39" s="320"/>
      <c r="S39" s="320"/>
      <c r="T39" s="320"/>
      <c r="U39" s="320"/>
      <c r="V39" s="316"/>
      <c r="W39" s="317"/>
    </row>
    <row r="40" spans="1:23" s="616" customFormat="1">
      <c r="A40" s="609"/>
      <c r="B40" s="610" t="s">
        <v>570</v>
      </c>
      <c r="C40" s="611"/>
      <c r="D40" s="612"/>
      <c r="E40" s="612"/>
      <c r="F40" s="612"/>
      <c r="G40" s="613"/>
      <c r="H40" s="613"/>
      <c r="I40" s="613"/>
      <c r="J40" s="613"/>
      <c r="K40" s="613"/>
      <c r="L40" s="614"/>
      <c r="M40" s="617"/>
      <c r="N40" s="618"/>
      <c r="O40" s="618"/>
      <c r="P40" s="613"/>
      <c r="Q40" s="613"/>
      <c r="R40" s="613"/>
      <c r="S40" s="613"/>
      <c r="T40" s="613"/>
      <c r="U40" s="613"/>
      <c r="V40" s="615"/>
      <c r="W40" s="615"/>
    </row>
    <row r="41" spans="1:23" s="594" customFormat="1" ht="22.5" customHeight="1">
      <c r="A41" s="595">
        <v>1</v>
      </c>
      <c r="B41" s="596" t="s">
        <v>199</v>
      </c>
      <c r="C41" s="623">
        <v>23101</v>
      </c>
      <c r="D41" s="597">
        <v>38</v>
      </c>
      <c r="E41" s="598"/>
      <c r="F41" s="595"/>
      <c r="G41" s="599" t="s">
        <v>665</v>
      </c>
      <c r="H41" s="600"/>
      <c r="I41" s="600"/>
      <c r="J41" s="600"/>
      <c r="K41" s="600"/>
      <c r="L41" s="601"/>
      <c r="M41" s="619"/>
      <c r="N41" s="620">
        <f>SUM(L41-M41)</f>
        <v>0</v>
      </c>
      <c r="O41" s="620">
        <v>13188.9</v>
      </c>
      <c r="P41" s="600">
        <v>0</v>
      </c>
      <c r="Q41" s="600">
        <v>0</v>
      </c>
      <c r="R41" s="600">
        <v>0</v>
      </c>
      <c r="S41" s="600">
        <v>0</v>
      </c>
      <c r="T41" s="600">
        <v>0</v>
      </c>
      <c r="U41" s="600">
        <v>0</v>
      </c>
      <c r="V41" s="600">
        <f>SUM(P41:U41)</f>
        <v>0</v>
      </c>
      <c r="W41" s="600">
        <v>129000</v>
      </c>
    </row>
    <row r="42" spans="1:23" s="594" customFormat="1" ht="41">
      <c r="A42" s="602">
        <v>2</v>
      </c>
      <c r="B42" s="603" t="s">
        <v>385</v>
      </c>
      <c r="C42" s="624">
        <v>22189</v>
      </c>
      <c r="D42" s="604">
        <v>86</v>
      </c>
      <c r="E42" s="605"/>
      <c r="F42" s="602"/>
      <c r="G42" s="605" t="s">
        <v>239</v>
      </c>
      <c r="H42" s="606"/>
      <c r="I42" s="606"/>
      <c r="J42" s="606"/>
      <c r="K42" s="606"/>
      <c r="L42" s="607"/>
      <c r="M42" s="621"/>
      <c r="N42" s="622">
        <f>SUM(L42-M42)</f>
        <v>0</v>
      </c>
      <c r="O42" s="622">
        <v>-77307.06</v>
      </c>
      <c r="P42" s="606">
        <v>0</v>
      </c>
      <c r="Q42" s="606">
        <v>0</v>
      </c>
      <c r="R42" s="606">
        <v>0</v>
      </c>
      <c r="S42" s="606">
        <v>0</v>
      </c>
      <c r="T42" s="606">
        <v>0</v>
      </c>
      <c r="U42" s="606">
        <v>0</v>
      </c>
      <c r="V42" s="608">
        <v>0</v>
      </c>
      <c r="W42" s="608">
        <v>0</v>
      </c>
    </row>
    <row r="43" spans="1:23">
      <c r="B43" s="114"/>
      <c r="C43" s="115"/>
      <c r="D43" s="116"/>
      <c r="E43" s="116"/>
      <c r="F43" s="116"/>
      <c r="G43" s="117"/>
      <c r="H43" s="117"/>
      <c r="I43" s="117"/>
      <c r="J43" s="117"/>
      <c r="K43" s="117"/>
      <c r="L43" s="118"/>
      <c r="M43" s="118"/>
      <c r="N43" s="119"/>
      <c r="O43" s="120"/>
      <c r="P43" s="117"/>
      <c r="Q43" s="117"/>
      <c r="R43" s="117"/>
      <c r="S43" s="117"/>
      <c r="T43" s="117"/>
      <c r="U43" s="117"/>
      <c r="V43" s="121"/>
      <c r="W43" s="121"/>
    </row>
    <row r="44" spans="1:23">
      <c r="B44" s="114"/>
      <c r="C44" s="115"/>
      <c r="D44" s="116"/>
      <c r="E44" s="116"/>
      <c r="F44" s="116"/>
      <c r="G44" s="117"/>
      <c r="H44" s="117"/>
      <c r="I44" s="117"/>
      <c r="J44" s="117"/>
      <c r="K44" s="117"/>
      <c r="L44" s="118"/>
      <c r="M44" s="118"/>
      <c r="N44" s="119"/>
      <c r="O44" s="120"/>
      <c r="P44" s="117"/>
      <c r="Q44" s="117"/>
      <c r="R44" s="117"/>
      <c r="S44" s="117"/>
      <c r="T44" s="117"/>
      <c r="U44" s="117"/>
      <c r="V44" s="121"/>
      <c r="W44" s="121"/>
    </row>
    <row r="45" spans="1:23">
      <c r="B45" s="122" t="s">
        <v>34</v>
      </c>
    </row>
    <row r="46" spans="1:23">
      <c r="B46" s="17" t="s">
        <v>40</v>
      </c>
    </row>
    <row r="47" spans="1:23">
      <c r="B47" s="17" t="s">
        <v>36</v>
      </c>
    </row>
    <row r="48" spans="1:23">
      <c r="B48" s="17" t="s">
        <v>79</v>
      </c>
    </row>
    <row r="49" spans="2:2">
      <c r="B49" s="17" t="s">
        <v>37</v>
      </c>
    </row>
    <row r="50" spans="2:2">
      <c r="B50" s="17" t="s">
        <v>41</v>
      </c>
    </row>
    <row r="51" spans="2:2">
      <c r="B51" s="17" t="s">
        <v>39</v>
      </c>
    </row>
    <row r="52" spans="2:2">
      <c r="B52" s="17" t="s">
        <v>60</v>
      </c>
    </row>
  </sheetData>
  <mergeCells count="24">
    <mergeCell ref="S5:S6"/>
    <mergeCell ref="G4:G6"/>
    <mergeCell ref="A4:A6"/>
    <mergeCell ref="B4:B6"/>
    <mergeCell ref="C4:C6"/>
    <mergeCell ref="D4:D5"/>
    <mergeCell ref="E4:E6"/>
    <mergeCell ref="F4:F6"/>
    <mergeCell ref="T5:T6"/>
    <mergeCell ref="W4:W6"/>
    <mergeCell ref="H5:H6"/>
    <mergeCell ref="I5:I6"/>
    <mergeCell ref="J5:K5"/>
    <mergeCell ref="L5:L6"/>
    <mergeCell ref="H4:M4"/>
    <mergeCell ref="N4:N6"/>
    <mergeCell ref="O4:O6"/>
    <mergeCell ref="P4:U4"/>
    <mergeCell ref="V4:V6"/>
    <mergeCell ref="U5:U6"/>
    <mergeCell ref="M5:M6"/>
    <mergeCell ref="P5:P6"/>
    <mergeCell ref="Q5:Q6"/>
    <mergeCell ref="R5:R6"/>
  </mergeCells>
  <printOptions horizontalCentered="1"/>
  <pageMargins left="0.35433070866141736" right="0.15748031496062992" top="0.35433070866141736" bottom="0.15748031496062992" header="0.31496062992125984" footer="0.31496062992125984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2</vt:i4>
      </vt:variant>
    </vt:vector>
  </HeadingPairs>
  <TitlesOfParts>
    <vt:vector size="19" baseType="lpstr">
      <vt:lpstr>สรุปสถิติสหกรณ์ 2564 </vt:lpstr>
      <vt:lpstr>สหกรณ์</vt:lpstr>
      <vt:lpstr>สรุปสถิติกลุ่มเกษตรกร 2565</vt:lpstr>
      <vt:lpstr>สหกรณ์ 64</vt:lpstr>
      <vt:lpstr>กุล่มฯ64</vt:lpstr>
      <vt:lpstr>Sheet2</vt:lpstr>
      <vt:lpstr>Sheet1</vt:lpstr>
      <vt:lpstr>Sheet4</vt:lpstr>
      <vt:lpstr>Sheet3</vt:lpstr>
      <vt:lpstr>Sheet5</vt:lpstr>
      <vt:lpstr>ออมทรัพย์ 63</vt:lpstr>
      <vt:lpstr>ออมทรัพย์ดำเนินงาน 63</vt:lpstr>
      <vt:lpstr>ร้านค้า64</vt:lpstr>
      <vt:lpstr>Sheet7</vt:lpstr>
      <vt:lpstr>Sheet8</vt:lpstr>
      <vt:lpstr>Sheet9</vt:lpstr>
      <vt:lpstr>กลุ่มเกษตรกร (2)</vt:lpstr>
      <vt:lpstr>'กลุ่มเกษตรกร (2)'!Print_Titles</vt:lpstr>
      <vt:lpstr>สหกรณ์!Print_Titles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PC-001</dc:creator>
  <cp:lastModifiedBy>pang</cp:lastModifiedBy>
  <cp:lastPrinted>2021-11-22T08:58:58Z</cp:lastPrinted>
  <dcterms:created xsi:type="dcterms:W3CDTF">2016-10-21T05:29:12Z</dcterms:created>
  <dcterms:modified xsi:type="dcterms:W3CDTF">2023-07-20T07:44:27Z</dcterms:modified>
</cp:coreProperties>
</file>